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mbbcn-my.sharepoint.com/personal/ggarciag_tmb_cat/Documents/01_Mis documentos/01_DOCUMENTS/01_SISTEMES/01_NETEJA/0_EXPEDIENT/E16116805/Annex PPT/"/>
    </mc:Choice>
  </mc:AlternateContent>
  <xr:revisionPtr revIDLastSave="12" documentId="8_{08A7378F-486F-49E2-8304-062755CCFBD6}" xr6:coauthVersionLast="47" xr6:coauthVersionMax="47" xr10:uidLastSave="{D03112A3-BAE2-4CED-AE0B-1D607E6AC5E1}"/>
  <bookViews>
    <workbookView xWindow="-120" yWindow="-120" windowWidth="29040" windowHeight="15840" tabRatio="686" xr2:uid="{E32BEB6B-33C3-4E73-801A-C8E3FEDCC06B}"/>
  </bookViews>
  <sheets>
    <sheet name="Instruccions" sheetId="5" r:id="rId1"/>
    <sheet name="PMP LOT 6" sheetId="1" r:id="rId2"/>
    <sheet name="MATRIU COSTOS" sheetId="2" r:id="rId3"/>
    <sheet name="PROPOSTA OFERTA ECONÒMICA LOT 6" sheetId="4" r:id="rId4"/>
  </sheets>
  <calcPr calcId="191029"/>
  <pivotCaches>
    <pivotCache cacheId="8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63" i="1" l="1"/>
  <c r="W63" i="1" s="1"/>
  <c r="V63" i="1"/>
  <c r="R102" i="1"/>
  <c r="X102" i="1" s="1"/>
  <c r="V102" i="1"/>
  <c r="R120" i="1"/>
  <c r="W120" i="1" s="1"/>
  <c r="Z120" i="1" s="1"/>
  <c r="V120" i="1"/>
  <c r="R111" i="1"/>
  <c r="W111" i="1" s="1"/>
  <c r="Z111" i="1" s="1"/>
  <c r="V111" i="1"/>
  <c r="W102" i="1" l="1"/>
  <c r="Z63" i="1"/>
  <c r="AH63" i="1"/>
  <c r="X63" i="1"/>
  <c r="Y63" i="1"/>
  <c r="AJ63" i="1" s="1"/>
  <c r="AH120" i="1"/>
  <c r="Y102" i="1"/>
  <c r="AH111" i="1"/>
  <c r="AA102" i="1"/>
  <c r="AI102" i="1"/>
  <c r="Y120" i="1"/>
  <c r="X120" i="1"/>
  <c r="Y111" i="1"/>
  <c r="X111" i="1"/>
  <c r="AF102" i="1" l="1"/>
  <c r="AH102" i="1"/>
  <c r="Z102" i="1"/>
  <c r="AE102" i="1"/>
  <c r="AM102" i="1"/>
  <c r="AN102" i="1"/>
  <c r="AB63" i="1"/>
  <c r="AL63" i="1"/>
  <c r="AN63" i="1"/>
  <c r="AM63" i="1"/>
  <c r="AF63" i="1"/>
  <c r="AE63" i="1"/>
  <c r="AA63" i="1"/>
  <c r="AI63" i="1"/>
  <c r="AK63" i="1" s="1"/>
  <c r="AD63" i="1"/>
  <c r="AJ102" i="1"/>
  <c r="AB102" i="1"/>
  <c r="AE120" i="1"/>
  <c r="AA120" i="1"/>
  <c r="AM120" i="1"/>
  <c r="AI120" i="1"/>
  <c r="AN120" i="1"/>
  <c r="AF120" i="1"/>
  <c r="AJ120" i="1"/>
  <c r="AB120" i="1"/>
  <c r="AB111" i="1"/>
  <c r="AJ111" i="1"/>
  <c r="AM111" i="1"/>
  <c r="AI111" i="1"/>
  <c r="AE111" i="1"/>
  <c r="AA111" i="1"/>
  <c r="AF111" i="1"/>
  <c r="AN111" i="1"/>
  <c r="AG102" i="1" l="1"/>
  <c r="AO102" i="1"/>
  <c r="AO63" i="1"/>
  <c r="AC63" i="1"/>
  <c r="AG63" i="1" s="1"/>
  <c r="AO120" i="1"/>
  <c r="AO111" i="1"/>
  <c r="AG120" i="1"/>
  <c r="AG111" i="1"/>
  <c r="V116" i="1" l="1"/>
  <c r="R116" i="1"/>
  <c r="Y116" i="1" s="1"/>
  <c r="R98" i="1"/>
  <c r="W98" i="1" s="1"/>
  <c r="V98" i="1"/>
  <c r="R107" i="1"/>
  <c r="W107" i="1" s="1"/>
  <c r="AH107" i="1" s="1"/>
  <c r="V107" i="1"/>
  <c r="V119" i="1"/>
  <c r="R119" i="1"/>
  <c r="W119" i="1" s="1"/>
  <c r="V118" i="1"/>
  <c r="R118" i="1"/>
  <c r="Y118" i="1" s="1"/>
  <c r="V117" i="1"/>
  <c r="R117" i="1"/>
  <c r="Y117" i="1" s="1"/>
  <c r="V115" i="1"/>
  <c r="R115" i="1"/>
  <c r="X115" i="1" s="1"/>
  <c r="V114" i="1"/>
  <c r="R114" i="1"/>
  <c r="W114" i="1" s="1"/>
  <c r="V113" i="1"/>
  <c r="R113" i="1"/>
  <c r="Y113" i="1" s="1"/>
  <c r="V112" i="1"/>
  <c r="R112" i="1"/>
  <c r="Y112" i="1" s="1"/>
  <c r="V110" i="1"/>
  <c r="R110" i="1"/>
  <c r="Y110" i="1" s="1"/>
  <c r="V109" i="1"/>
  <c r="R109" i="1"/>
  <c r="X109" i="1" s="1"/>
  <c r="V108" i="1"/>
  <c r="R108" i="1"/>
  <c r="Y108" i="1" s="1"/>
  <c r="V106" i="1"/>
  <c r="R106" i="1"/>
  <c r="X106" i="1" s="1"/>
  <c r="V105" i="1"/>
  <c r="R105" i="1"/>
  <c r="Y105" i="1" s="1"/>
  <c r="V104" i="1"/>
  <c r="R104" i="1"/>
  <c r="X104" i="1" s="1"/>
  <c r="V103" i="1"/>
  <c r="R103" i="1"/>
  <c r="Y103" i="1" s="1"/>
  <c r="V94" i="1"/>
  <c r="V95" i="1"/>
  <c r="V96" i="1"/>
  <c r="V97" i="1"/>
  <c r="V99" i="1"/>
  <c r="V100" i="1"/>
  <c r="V101" i="1"/>
  <c r="R94" i="1"/>
  <c r="W94" i="1" s="1"/>
  <c r="R95" i="1"/>
  <c r="W95" i="1" s="1"/>
  <c r="Z95" i="1" s="1"/>
  <c r="R96" i="1"/>
  <c r="W96" i="1" s="1"/>
  <c r="R97" i="1"/>
  <c r="X97" i="1" s="1"/>
  <c r="R99" i="1"/>
  <c r="X99" i="1" s="1"/>
  <c r="AA99" i="1" s="1"/>
  <c r="R100" i="1"/>
  <c r="W100" i="1" s="1"/>
  <c r="Z100" i="1" s="1"/>
  <c r="R101" i="1"/>
  <c r="Y101" i="1" s="1"/>
  <c r="P121" i="1"/>
  <c r="Q121" i="1"/>
  <c r="X116" i="1" l="1"/>
  <c r="W116" i="1"/>
  <c r="Z116" i="1" s="1"/>
  <c r="AB116" i="1"/>
  <c r="AJ116" i="1"/>
  <c r="X107" i="1"/>
  <c r="AI107" i="1" s="1"/>
  <c r="Y98" i="1"/>
  <c r="X98" i="1"/>
  <c r="AI98" i="1" s="1"/>
  <c r="Z107" i="1"/>
  <c r="AH98" i="1"/>
  <c r="Z98" i="1"/>
  <c r="AA98" i="1"/>
  <c r="Y107" i="1"/>
  <c r="X119" i="1"/>
  <c r="AA119" i="1" s="1"/>
  <c r="W113" i="1"/>
  <c r="Z113" i="1" s="1"/>
  <c r="W112" i="1"/>
  <c r="Z112" i="1" s="1"/>
  <c r="X113" i="1"/>
  <c r="X114" i="1"/>
  <c r="AA114" i="1" s="1"/>
  <c r="W117" i="1"/>
  <c r="Z117" i="1" s="1"/>
  <c r="W118" i="1"/>
  <c r="Z118" i="1" s="1"/>
  <c r="X118" i="1"/>
  <c r="AJ117" i="1"/>
  <c r="AB117" i="1"/>
  <c r="AB118" i="1"/>
  <c r="AJ118" i="1"/>
  <c r="AH119" i="1"/>
  <c r="Z119" i="1"/>
  <c r="AB113" i="1"/>
  <c r="AJ113" i="1"/>
  <c r="AI115" i="1"/>
  <c r="AA115" i="1"/>
  <c r="AB112" i="1"/>
  <c r="AJ112" i="1"/>
  <c r="Z114" i="1"/>
  <c r="AH114" i="1"/>
  <c r="Y115" i="1"/>
  <c r="Y114" i="1"/>
  <c r="X112" i="1"/>
  <c r="AH113" i="1"/>
  <c r="W115" i="1"/>
  <c r="X117" i="1"/>
  <c r="Y119" i="1"/>
  <c r="AF119" i="1" s="1"/>
  <c r="W110" i="1"/>
  <c r="W108" i="1"/>
  <c r="X110" i="1"/>
  <c r="AI110" i="1" s="1"/>
  <c r="W105" i="1"/>
  <c r="AH105" i="1" s="1"/>
  <c r="X108" i="1"/>
  <c r="W103" i="1"/>
  <c r="AH103" i="1" s="1"/>
  <c r="X105" i="1"/>
  <c r="X103" i="1"/>
  <c r="AJ105" i="1"/>
  <c r="AB105" i="1"/>
  <c r="AI109" i="1"/>
  <c r="AA109" i="1"/>
  <c r="AJ103" i="1"/>
  <c r="AB103" i="1"/>
  <c r="AI106" i="1"/>
  <c r="AA106" i="1"/>
  <c r="AJ108" i="1"/>
  <c r="AB108" i="1"/>
  <c r="AI104" i="1"/>
  <c r="AA104" i="1"/>
  <c r="AJ110" i="1"/>
  <c r="AB110" i="1"/>
  <c r="Y109" i="1"/>
  <c r="W104" i="1"/>
  <c r="W106" i="1"/>
  <c r="W109" i="1"/>
  <c r="Y104" i="1"/>
  <c r="Y106" i="1"/>
  <c r="X101" i="1"/>
  <c r="AA101" i="1" s="1"/>
  <c r="AJ101" i="1"/>
  <c r="AB101" i="1"/>
  <c r="AH94" i="1"/>
  <c r="Z94" i="1"/>
  <c r="W101" i="1"/>
  <c r="W99" i="1"/>
  <c r="Y94" i="1"/>
  <c r="Y100" i="1"/>
  <c r="AB100" i="1" s="1"/>
  <c r="W97" i="1"/>
  <c r="X94" i="1"/>
  <c r="X100" i="1"/>
  <c r="AA100" i="1" s="1"/>
  <c r="Y99" i="1"/>
  <c r="AA97" i="1"/>
  <c r="AI97" i="1"/>
  <c r="Y97" i="1"/>
  <c r="AB97" i="1" s="1"/>
  <c r="Z96" i="1"/>
  <c r="AH96" i="1"/>
  <c r="Y96" i="1"/>
  <c r="X96" i="1"/>
  <c r="AA96" i="1" s="1"/>
  <c r="X95" i="1"/>
  <c r="Y95" i="1"/>
  <c r="AB95" i="1" s="1"/>
  <c r="AH100" i="1"/>
  <c r="AH95" i="1"/>
  <c r="AI99" i="1"/>
  <c r="AH97" i="1"/>
  <c r="AN116" i="1" l="1"/>
  <c r="AE116" i="1"/>
  <c r="AM116" i="1"/>
  <c r="AF116" i="1"/>
  <c r="AL101" i="1"/>
  <c r="AD101" i="1"/>
  <c r="AH116" i="1"/>
  <c r="AL107" i="1"/>
  <c r="AL98" i="1"/>
  <c r="AL116" i="1"/>
  <c r="AD116" i="1"/>
  <c r="AA116" i="1"/>
  <c r="AI116" i="1"/>
  <c r="AA107" i="1"/>
  <c r="AN98" i="1"/>
  <c r="AM98" i="1"/>
  <c r="AE98" i="1"/>
  <c r="AD98" i="1"/>
  <c r="AF98" i="1"/>
  <c r="AB98" i="1"/>
  <c r="AJ98" i="1"/>
  <c r="AB107" i="1"/>
  <c r="AN107" i="1"/>
  <c r="AJ107" i="1"/>
  <c r="AE107" i="1"/>
  <c r="AM107" i="1"/>
  <c r="AF107" i="1"/>
  <c r="AD107" i="1"/>
  <c r="AD117" i="1"/>
  <c r="AF113" i="1"/>
  <c r="AI114" i="1"/>
  <c r="AI119" i="1"/>
  <c r="Z103" i="1"/>
  <c r="AD108" i="1"/>
  <c r="AH112" i="1"/>
  <c r="AH118" i="1"/>
  <c r="AF110" i="1"/>
  <c r="AD112" i="1"/>
  <c r="AE113" i="1"/>
  <c r="AD113" i="1"/>
  <c r="AD119" i="1"/>
  <c r="AE118" i="1"/>
  <c r="AD118" i="1"/>
  <c r="AF118" i="1"/>
  <c r="AH110" i="1"/>
  <c r="Z105" i="1"/>
  <c r="AA110" i="1"/>
  <c r="AH117" i="1"/>
  <c r="AI118" i="1"/>
  <c r="AA118" i="1"/>
  <c r="AI113" i="1"/>
  <c r="AA113" i="1"/>
  <c r="AA112" i="1"/>
  <c r="AI112" i="1"/>
  <c r="AE112" i="1"/>
  <c r="AD114" i="1"/>
  <c r="AJ119" i="1"/>
  <c r="AB119" i="1"/>
  <c r="AA117" i="1"/>
  <c r="AI117" i="1"/>
  <c r="AE117" i="1"/>
  <c r="AE119" i="1"/>
  <c r="AJ114" i="1"/>
  <c r="AB114" i="1"/>
  <c r="AF112" i="1"/>
  <c r="Z115" i="1"/>
  <c r="AH115" i="1"/>
  <c r="AD115" i="1"/>
  <c r="AF115" i="1"/>
  <c r="AE115" i="1"/>
  <c r="AF117" i="1"/>
  <c r="AB115" i="1"/>
  <c r="AJ115" i="1"/>
  <c r="AE114" i="1"/>
  <c r="AF114" i="1"/>
  <c r="AF105" i="1"/>
  <c r="AE105" i="1"/>
  <c r="Z110" i="1"/>
  <c r="AE103" i="1"/>
  <c r="AD95" i="1"/>
  <c r="AE110" i="1"/>
  <c r="AH108" i="1"/>
  <c r="Z108" i="1"/>
  <c r="AD109" i="1"/>
  <c r="AD94" i="1"/>
  <c r="AD99" i="1"/>
  <c r="AF108" i="1"/>
  <c r="AE108" i="1"/>
  <c r="AD110" i="1"/>
  <c r="AD106" i="1"/>
  <c r="AD100" i="1"/>
  <c r="AI105" i="1"/>
  <c r="AA105" i="1"/>
  <c r="AD105" i="1"/>
  <c r="AF103" i="1"/>
  <c r="AD103" i="1"/>
  <c r="AD97" i="1"/>
  <c r="AD104" i="1"/>
  <c r="AI103" i="1"/>
  <c r="AA103" i="1"/>
  <c r="AI108" i="1"/>
  <c r="AA108" i="1"/>
  <c r="AD96" i="1"/>
  <c r="AB106" i="1"/>
  <c r="AJ106" i="1"/>
  <c r="AH106" i="1"/>
  <c r="AF106" i="1"/>
  <c r="Z106" i="1"/>
  <c r="AE106" i="1"/>
  <c r="AB109" i="1"/>
  <c r="AJ109" i="1"/>
  <c r="AH104" i="1"/>
  <c r="AF104" i="1"/>
  <c r="Z104" i="1"/>
  <c r="AE104" i="1"/>
  <c r="AB104" i="1"/>
  <c r="AJ104" i="1"/>
  <c r="AH109" i="1"/>
  <c r="AF109" i="1"/>
  <c r="Z109" i="1"/>
  <c r="AE109" i="1"/>
  <c r="AJ95" i="1"/>
  <c r="AI101" i="1"/>
  <c r="AF95" i="1"/>
  <c r="AF94" i="1"/>
  <c r="AE95" i="1"/>
  <c r="AE96" i="1"/>
  <c r="AF100" i="1"/>
  <c r="AE100" i="1"/>
  <c r="AE99" i="1"/>
  <c r="AF99" i="1"/>
  <c r="AE94" i="1"/>
  <c r="Z97" i="1"/>
  <c r="AE97" i="1"/>
  <c r="AF97" i="1"/>
  <c r="AE101" i="1"/>
  <c r="AF101" i="1"/>
  <c r="AF96" i="1"/>
  <c r="AJ100" i="1"/>
  <c r="AA94" i="1"/>
  <c r="AI94" i="1"/>
  <c r="AJ94" i="1"/>
  <c r="AB94" i="1"/>
  <c r="AH99" i="1"/>
  <c r="Z99" i="1"/>
  <c r="AI100" i="1"/>
  <c r="Z101" i="1"/>
  <c r="AH101" i="1"/>
  <c r="AB99" i="1"/>
  <c r="AJ99" i="1"/>
  <c r="AJ97" i="1"/>
  <c r="AI96" i="1"/>
  <c r="AB96" i="1"/>
  <c r="AJ96" i="1"/>
  <c r="AI95" i="1"/>
  <c r="AA95" i="1"/>
  <c r="AO116" i="1" l="1"/>
  <c r="AG116" i="1"/>
  <c r="AO98" i="1"/>
  <c r="AG98" i="1"/>
  <c r="AG107" i="1"/>
  <c r="AO107" i="1"/>
  <c r="AG113" i="1"/>
  <c r="AG110" i="1"/>
  <c r="AG119" i="1"/>
  <c r="AG112" i="1"/>
  <c r="AG106" i="1"/>
  <c r="AG118" i="1"/>
  <c r="AG117" i="1"/>
  <c r="AG103" i="1"/>
  <c r="AG115" i="1"/>
  <c r="AG114" i="1"/>
  <c r="AG105" i="1"/>
  <c r="AG104" i="1"/>
  <c r="AG108" i="1"/>
  <c r="AG109" i="1"/>
  <c r="AG95" i="1"/>
  <c r="AG94" i="1"/>
  <c r="AG97" i="1"/>
  <c r="AG100" i="1"/>
  <c r="AG101" i="1"/>
  <c r="AG96" i="1"/>
  <c r="AG99" i="1"/>
  <c r="R64" i="1" l="1"/>
  <c r="R52" i="1"/>
  <c r="Y52" i="1" s="1"/>
  <c r="AB52" i="1" s="1"/>
  <c r="R53" i="1"/>
  <c r="X53" i="1" s="1"/>
  <c r="AA53" i="1" s="1"/>
  <c r="R54" i="1"/>
  <c r="X54" i="1" s="1"/>
  <c r="R55" i="1"/>
  <c r="W55" i="1" s="1"/>
  <c r="R56" i="1"/>
  <c r="Y56" i="1" s="1"/>
  <c r="AB56" i="1" s="1"/>
  <c r="R57" i="1"/>
  <c r="Y57" i="1" s="1"/>
  <c r="AJ57" i="1" s="1"/>
  <c r="R58" i="1"/>
  <c r="X58" i="1" s="1"/>
  <c r="R59" i="1"/>
  <c r="Y59" i="1" s="1"/>
  <c r="R60" i="1"/>
  <c r="W60" i="1" s="1"/>
  <c r="R61" i="1"/>
  <c r="X61" i="1" s="1"/>
  <c r="AA61" i="1" s="1"/>
  <c r="R62" i="1"/>
  <c r="W62" i="1" s="1"/>
  <c r="V53" i="1"/>
  <c r="V54" i="1"/>
  <c r="V55" i="1"/>
  <c r="V56" i="1"/>
  <c r="V57" i="1"/>
  <c r="V58" i="1"/>
  <c r="V59" i="1"/>
  <c r="V60" i="1"/>
  <c r="V61" i="1"/>
  <c r="V62" i="1"/>
  <c r="V52" i="1"/>
  <c r="R46" i="1"/>
  <c r="W46" i="1" s="1"/>
  <c r="V46" i="1"/>
  <c r="R47" i="1"/>
  <c r="X47" i="1" s="1"/>
  <c r="V47" i="1"/>
  <c r="R48" i="1"/>
  <c r="W48" i="1" s="1"/>
  <c r="V48" i="1"/>
  <c r="R49" i="1"/>
  <c r="W49" i="1" s="1"/>
  <c r="V49" i="1"/>
  <c r="R50" i="1"/>
  <c r="W50" i="1" s="1"/>
  <c r="V50" i="1"/>
  <c r="R51" i="1"/>
  <c r="X51" i="1" s="1"/>
  <c r="V51" i="1"/>
  <c r="R42" i="1"/>
  <c r="W42" i="1" s="1"/>
  <c r="R43" i="1"/>
  <c r="Y43" i="1" s="1"/>
  <c r="R44" i="1"/>
  <c r="W44" i="1" s="1"/>
  <c r="R45" i="1"/>
  <c r="W45" i="1" s="1"/>
  <c r="R65" i="1"/>
  <c r="W65" i="1" s="1"/>
  <c r="R66" i="1"/>
  <c r="X66" i="1" s="1"/>
  <c r="R67" i="1"/>
  <c r="Y67" i="1" s="1"/>
  <c r="AJ67" i="1" s="1"/>
  <c r="R68" i="1"/>
  <c r="X68" i="1" s="1"/>
  <c r="R69" i="1"/>
  <c r="W69" i="1" s="1"/>
  <c r="R70" i="1"/>
  <c r="W70" i="1" s="1"/>
  <c r="R71" i="1"/>
  <c r="Y71" i="1" s="1"/>
  <c r="AJ71" i="1" s="1"/>
  <c r="V42" i="1"/>
  <c r="V43" i="1"/>
  <c r="V44" i="1"/>
  <c r="V45" i="1"/>
  <c r="V64" i="1"/>
  <c r="V65" i="1"/>
  <c r="V66" i="1"/>
  <c r="V67" i="1"/>
  <c r="V68" i="1"/>
  <c r="V69" i="1"/>
  <c r="V70" i="1"/>
  <c r="V71" i="1"/>
  <c r="AH70" i="1" l="1"/>
  <c r="Z62" i="1"/>
  <c r="AB57" i="1"/>
  <c r="AB71" i="1"/>
  <c r="AJ56" i="1"/>
  <c r="AB67" i="1"/>
  <c r="AJ52" i="1"/>
  <c r="AB43" i="1"/>
  <c r="AJ43" i="1"/>
  <c r="AB59" i="1"/>
  <c r="AJ59" i="1"/>
  <c r="W64" i="1"/>
  <c r="Y64" i="1"/>
  <c r="W52" i="1"/>
  <c r="X52" i="1"/>
  <c r="AA52" i="1" s="1"/>
  <c r="X67" i="1"/>
  <c r="AI67" i="1" s="1"/>
  <c r="X64" i="1"/>
  <c r="AI64" i="1" s="1"/>
  <c r="W59" i="1"/>
  <c r="Y70" i="1"/>
  <c r="X70" i="1"/>
  <c r="AI70" i="1" s="1"/>
  <c r="Y60" i="1"/>
  <c r="W66" i="1"/>
  <c r="AI66" i="1"/>
  <c r="AA66" i="1"/>
  <c r="X43" i="1"/>
  <c r="X42" i="1"/>
  <c r="AI42" i="1" s="1"/>
  <c r="Y61" i="1"/>
  <c r="Y53" i="1"/>
  <c r="Y66" i="1"/>
  <c r="W43" i="1"/>
  <c r="X65" i="1"/>
  <c r="AI65" i="1" s="1"/>
  <c r="W68" i="1"/>
  <c r="W61" i="1"/>
  <c r="X57" i="1"/>
  <c r="AA57" i="1" s="1"/>
  <c r="W53" i="1"/>
  <c r="X45" i="1"/>
  <c r="AI45" i="1" s="1"/>
  <c r="AA64" i="1"/>
  <c r="W57" i="1"/>
  <c r="X71" i="1"/>
  <c r="AI71" i="1" s="1"/>
  <c r="W56" i="1"/>
  <c r="X69" i="1"/>
  <c r="AI69" i="1" s="1"/>
  <c r="AI68" i="1"/>
  <c r="AA68" i="1"/>
  <c r="AH45" i="1"/>
  <c r="Z45" i="1"/>
  <c r="Y45" i="1"/>
  <c r="Y68" i="1"/>
  <c r="X62" i="1"/>
  <c r="AI62" i="1" s="1"/>
  <c r="AH69" i="1"/>
  <c r="Z69" i="1"/>
  <c r="AH65" i="1"/>
  <c r="Z65" i="1"/>
  <c r="Z42" i="1"/>
  <c r="AH42" i="1"/>
  <c r="Z70" i="1"/>
  <c r="Y69" i="1"/>
  <c r="Y65" i="1"/>
  <c r="Y42" i="1"/>
  <c r="W71" i="1"/>
  <c r="W67" i="1"/>
  <c r="Y58" i="1"/>
  <c r="Y54" i="1"/>
  <c r="Z44" i="1"/>
  <c r="AH44" i="1"/>
  <c r="Y44" i="1"/>
  <c r="X44" i="1"/>
  <c r="Y62" i="1"/>
  <c r="W58" i="1"/>
  <c r="W54" i="1"/>
  <c r="Y55" i="1"/>
  <c r="Z60" i="1"/>
  <c r="AH60" i="1"/>
  <c r="AI58" i="1"/>
  <c r="AA58" i="1"/>
  <c r="AH55" i="1"/>
  <c r="Z55" i="1"/>
  <c r="AA54" i="1"/>
  <c r="AI54" i="1"/>
  <c r="AH62" i="1"/>
  <c r="AI61" i="1"/>
  <c r="X60" i="1"/>
  <c r="AE60" i="1" s="1"/>
  <c r="X56" i="1"/>
  <c r="AI53" i="1"/>
  <c r="X59" i="1"/>
  <c r="X55" i="1"/>
  <c r="W47" i="1"/>
  <c r="Y46" i="1"/>
  <c r="Y51" i="1"/>
  <c r="X48" i="1"/>
  <c r="AA48" i="1" s="1"/>
  <c r="W51" i="1"/>
  <c r="Y50" i="1"/>
  <c r="Y49" i="1"/>
  <c r="X50" i="1"/>
  <c r="AA50" i="1" s="1"/>
  <c r="Y48" i="1"/>
  <c r="Y47" i="1"/>
  <c r="X46" i="1"/>
  <c r="AA46" i="1" s="1"/>
  <c r="AI51" i="1"/>
  <c r="AA51" i="1"/>
  <c r="Z49" i="1"/>
  <c r="AH49" i="1"/>
  <c r="Z50" i="1"/>
  <c r="AH50" i="1"/>
  <c r="Z48" i="1"/>
  <c r="AH48" i="1"/>
  <c r="AA47" i="1"/>
  <c r="AI47" i="1"/>
  <c r="Z46" i="1"/>
  <c r="AH46" i="1"/>
  <c r="X49" i="1"/>
  <c r="AD44" i="1" l="1"/>
  <c r="AE49" i="1"/>
  <c r="AF55" i="1"/>
  <c r="Z54" i="1"/>
  <c r="AE54" i="1"/>
  <c r="AD54" i="1"/>
  <c r="AF54" i="1"/>
  <c r="AH61" i="1"/>
  <c r="AE61" i="1"/>
  <c r="AF61" i="1"/>
  <c r="AD61" i="1"/>
  <c r="AD62" i="1"/>
  <c r="AD46" i="1"/>
  <c r="AF48" i="1"/>
  <c r="AF42" i="1"/>
  <c r="AD65" i="1"/>
  <c r="AF69" i="1"/>
  <c r="AD70" i="1"/>
  <c r="AD49" i="1"/>
  <c r="AD60" i="1"/>
  <c r="AF44" i="1"/>
  <c r="Z58" i="1"/>
  <c r="AD58" i="1"/>
  <c r="AE58" i="1"/>
  <c r="AF58" i="1"/>
  <c r="AE67" i="1"/>
  <c r="AF67" i="1"/>
  <c r="AD67" i="1"/>
  <c r="AH56" i="1"/>
  <c r="AF56" i="1"/>
  <c r="AD56" i="1"/>
  <c r="AE56" i="1"/>
  <c r="AH68" i="1"/>
  <c r="AF68" i="1"/>
  <c r="AD68" i="1"/>
  <c r="AE68" i="1"/>
  <c r="AH64" i="1"/>
  <c r="AF64" i="1"/>
  <c r="AD64" i="1"/>
  <c r="AE64" i="1"/>
  <c r="AE62" i="1"/>
  <c r="AE46" i="1"/>
  <c r="AD50" i="1"/>
  <c r="AE42" i="1"/>
  <c r="AF65" i="1"/>
  <c r="AE55" i="1"/>
  <c r="AF70" i="1"/>
  <c r="AF49" i="1"/>
  <c r="AF60" i="1"/>
  <c r="AD45" i="1"/>
  <c r="AE71" i="1"/>
  <c r="AD71" i="1"/>
  <c r="AF71" i="1"/>
  <c r="Z53" i="1"/>
  <c r="AE53" i="1"/>
  <c r="AF53" i="1"/>
  <c r="AD53" i="1"/>
  <c r="AE48" i="1"/>
  <c r="AF50" i="1"/>
  <c r="AD42" i="1"/>
  <c r="AE69" i="1"/>
  <c r="AD55" i="1"/>
  <c r="AE70" i="1"/>
  <c r="AE44" i="1"/>
  <c r="AF45" i="1"/>
  <c r="Z51" i="1"/>
  <c r="AF51" i="1"/>
  <c r="AD51" i="1"/>
  <c r="AE51" i="1"/>
  <c r="Z47" i="1"/>
  <c r="AF47" i="1"/>
  <c r="AD47" i="1"/>
  <c r="AE47" i="1"/>
  <c r="Z57" i="1"/>
  <c r="AC57" i="1" s="1"/>
  <c r="AE57" i="1"/>
  <c r="AF57" i="1"/>
  <c r="AD57" i="1"/>
  <c r="Z43" i="1"/>
  <c r="AF43" i="1"/>
  <c r="AD43" i="1"/>
  <c r="AE43" i="1"/>
  <c r="AH66" i="1"/>
  <c r="AE66" i="1"/>
  <c r="AF66" i="1"/>
  <c r="AD66" i="1"/>
  <c r="AH59" i="1"/>
  <c r="AF59" i="1"/>
  <c r="AD59" i="1"/>
  <c r="AE59" i="1"/>
  <c r="AH52" i="1"/>
  <c r="AF52" i="1"/>
  <c r="AD52" i="1"/>
  <c r="AE52" i="1"/>
  <c r="AF62" i="1"/>
  <c r="AF46" i="1"/>
  <c r="AD48" i="1"/>
  <c r="AE50" i="1"/>
  <c r="AE65" i="1"/>
  <c r="AD69" i="1"/>
  <c r="AE45" i="1"/>
  <c r="Z64" i="1"/>
  <c r="AI52" i="1"/>
  <c r="Z52" i="1"/>
  <c r="AC52" i="1" s="1"/>
  <c r="AB47" i="1"/>
  <c r="AJ47" i="1"/>
  <c r="AJ50" i="1"/>
  <c r="AB50" i="1"/>
  <c r="AC50" i="1" s="1"/>
  <c r="AB55" i="1"/>
  <c r="AJ55" i="1"/>
  <c r="AB53" i="1"/>
  <c r="AJ53" i="1"/>
  <c r="AB64" i="1"/>
  <c r="AJ64" i="1"/>
  <c r="AJ48" i="1"/>
  <c r="AB48" i="1"/>
  <c r="AC48" i="1" s="1"/>
  <c r="AB44" i="1"/>
  <c r="AJ44" i="1"/>
  <c r="AJ54" i="1"/>
  <c r="AB54" i="1"/>
  <c r="AJ42" i="1"/>
  <c r="AK42" i="1" s="1"/>
  <c r="AB42" i="1"/>
  <c r="AA67" i="1"/>
  <c r="AB68" i="1"/>
  <c r="AJ68" i="1"/>
  <c r="AB61" i="1"/>
  <c r="AJ61" i="1"/>
  <c r="AB70" i="1"/>
  <c r="AJ70" i="1"/>
  <c r="AK70" i="1" s="1"/>
  <c r="AJ58" i="1"/>
  <c r="AB58" i="1"/>
  <c r="AC58" i="1" s="1"/>
  <c r="AJ65" i="1"/>
  <c r="AK65" i="1" s="1"/>
  <c r="AB65" i="1"/>
  <c r="AB45" i="1"/>
  <c r="AJ45" i="1"/>
  <c r="AK45" i="1" s="1"/>
  <c r="AJ49" i="1"/>
  <c r="AB49" i="1"/>
  <c r="AB51" i="1"/>
  <c r="AJ51" i="1"/>
  <c r="AJ46" i="1"/>
  <c r="AB46" i="1"/>
  <c r="AC46" i="1" s="1"/>
  <c r="AJ62" i="1"/>
  <c r="AK62" i="1" s="1"/>
  <c r="AB62" i="1"/>
  <c r="AB69" i="1"/>
  <c r="AJ69" i="1"/>
  <c r="AK69" i="1" s="1"/>
  <c r="AJ66" i="1"/>
  <c r="AB66" i="1"/>
  <c r="AB60" i="1"/>
  <c r="AJ60" i="1"/>
  <c r="Z59" i="1"/>
  <c r="AA70" i="1"/>
  <c r="Z66" i="1"/>
  <c r="AI57" i="1"/>
  <c r="Z56" i="1"/>
  <c r="AA42" i="1"/>
  <c r="AH43" i="1"/>
  <c r="AH57" i="1"/>
  <c r="Z68" i="1"/>
  <c r="AA62" i="1"/>
  <c r="AA65" i="1"/>
  <c r="AI43" i="1"/>
  <c r="AA43" i="1"/>
  <c r="Z61" i="1"/>
  <c r="AA45" i="1"/>
  <c r="AA69" i="1"/>
  <c r="AH53" i="1"/>
  <c r="AA71" i="1"/>
  <c r="AH67" i="1"/>
  <c r="AK67" i="1" s="1"/>
  <c r="Z67" i="1"/>
  <c r="AI48" i="1"/>
  <c r="AH58" i="1"/>
  <c r="AH71" i="1"/>
  <c r="AK71" i="1" s="1"/>
  <c r="Z71" i="1"/>
  <c r="AI44" i="1"/>
  <c r="AA44" i="1"/>
  <c r="AH54" i="1"/>
  <c r="AA55" i="1"/>
  <c r="AI55" i="1"/>
  <c r="AA56" i="1"/>
  <c r="AI56" i="1"/>
  <c r="AA60" i="1"/>
  <c r="AI60" i="1"/>
  <c r="AA59" i="1"/>
  <c r="AI59" i="1"/>
  <c r="AH47" i="1"/>
  <c r="AI50" i="1"/>
  <c r="AI46" i="1"/>
  <c r="AH51" i="1"/>
  <c r="AA49" i="1"/>
  <c r="AI49" i="1"/>
  <c r="AK68" i="1" l="1"/>
  <c r="AC54" i="1"/>
  <c r="AG54" i="1" s="1"/>
  <c r="AC43" i="1"/>
  <c r="AK66" i="1"/>
  <c r="AC51" i="1"/>
  <c r="AC47" i="1"/>
  <c r="AG47" i="1" s="1"/>
  <c r="AK61" i="1"/>
  <c r="AC70" i="1"/>
  <c r="AG70" i="1" s="1"/>
  <c r="AK64" i="1"/>
  <c r="AK59" i="1"/>
  <c r="AC53" i="1"/>
  <c r="AG53" i="1" s="1"/>
  <c r="AK52" i="1"/>
  <c r="AC68" i="1"/>
  <c r="AG68" i="1" s="1"/>
  <c r="AK56" i="1"/>
  <c r="AC60" i="1"/>
  <c r="AC64" i="1"/>
  <c r="AG64" i="1" s="1"/>
  <c r="AK46" i="1"/>
  <c r="AC71" i="1"/>
  <c r="AG71" i="1" s="1"/>
  <c r="AC59" i="1"/>
  <c r="AC62" i="1"/>
  <c r="AK54" i="1"/>
  <c r="AC67" i="1"/>
  <c r="AG67" i="1" s="1"/>
  <c r="AC61" i="1"/>
  <c r="AC49" i="1"/>
  <c r="AK43" i="1"/>
  <c r="AC66" i="1"/>
  <c r="AC69" i="1"/>
  <c r="AK57" i="1"/>
  <c r="AC56" i="1"/>
  <c r="AG52" i="1"/>
  <c r="AG58" i="1"/>
  <c r="AG46" i="1"/>
  <c r="AG48" i="1"/>
  <c r="AG57" i="1"/>
  <c r="AC42" i="1"/>
  <c r="AC65" i="1"/>
  <c r="AK60" i="1"/>
  <c r="AC45" i="1"/>
  <c r="AK48" i="1"/>
  <c r="AK55" i="1"/>
  <c r="AK53" i="1"/>
  <c r="AK58" i="1"/>
  <c r="AK50" i="1"/>
  <c r="AK51" i="1"/>
  <c r="AK47" i="1"/>
  <c r="AC55" i="1"/>
  <c r="AC44" i="1"/>
  <c r="AK44" i="1"/>
  <c r="AK49" i="1"/>
  <c r="AG60" i="1" l="1"/>
  <c r="AG66" i="1"/>
  <c r="AG55" i="1"/>
  <c r="AG51" i="1"/>
  <c r="AG43" i="1"/>
  <c r="AG42" i="1"/>
  <c r="AG61" i="1"/>
  <c r="AG50" i="1"/>
  <c r="AG62" i="1"/>
  <c r="AG65" i="1" l="1"/>
  <c r="AG59" i="1"/>
  <c r="AG45" i="1"/>
  <c r="AG49" i="1"/>
  <c r="AG56" i="1"/>
  <c r="AG69" i="1"/>
  <c r="AG44" i="1" l="1"/>
  <c r="V93" i="1"/>
  <c r="R93" i="1"/>
  <c r="Y93" i="1" s="1"/>
  <c r="V92" i="1"/>
  <c r="R92" i="1"/>
  <c r="W92" i="1" s="1"/>
  <c r="V91" i="1"/>
  <c r="R91" i="1"/>
  <c r="Y91" i="1" s="1"/>
  <c r="V90" i="1"/>
  <c r="R90" i="1"/>
  <c r="Y90" i="1" s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3" i="1"/>
  <c r="R4" i="1"/>
  <c r="W4" i="1" s="1"/>
  <c r="R5" i="1"/>
  <c r="W5" i="1" s="1"/>
  <c r="R6" i="1"/>
  <c r="Y6" i="1" s="1"/>
  <c r="R7" i="1"/>
  <c r="W7" i="1" s="1"/>
  <c r="R8" i="1"/>
  <c r="W8" i="1" s="1"/>
  <c r="R9" i="1"/>
  <c r="Y9" i="1" s="1"/>
  <c r="R10" i="1"/>
  <c r="W10" i="1" s="1"/>
  <c r="R11" i="1"/>
  <c r="W11" i="1" s="1"/>
  <c r="R12" i="1"/>
  <c r="Y12" i="1" s="1"/>
  <c r="R13" i="1"/>
  <c r="W13" i="1" s="1"/>
  <c r="R14" i="1"/>
  <c r="W14" i="1" s="1"/>
  <c r="R15" i="1"/>
  <c r="W15" i="1" s="1"/>
  <c r="R16" i="1"/>
  <c r="Y16" i="1" s="1"/>
  <c r="R17" i="1"/>
  <c r="W17" i="1" s="1"/>
  <c r="R18" i="1"/>
  <c r="W18" i="1" s="1"/>
  <c r="R19" i="1"/>
  <c r="W19" i="1" s="1"/>
  <c r="R20" i="1"/>
  <c r="Y20" i="1" s="1"/>
  <c r="R21" i="1"/>
  <c r="W21" i="1" s="1"/>
  <c r="R22" i="1"/>
  <c r="W22" i="1" s="1"/>
  <c r="R23" i="1"/>
  <c r="W23" i="1" s="1"/>
  <c r="R24" i="1"/>
  <c r="Y24" i="1" s="1"/>
  <c r="R25" i="1"/>
  <c r="W25" i="1" s="1"/>
  <c r="R26" i="1"/>
  <c r="W26" i="1" s="1"/>
  <c r="R27" i="1"/>
  <c r="W27" i="1" s="1"/>
  <c r="R28" i="1"/>
  <c r="Y28" i="1" s="1"/>
  <c r="R29" i="1"/>
  <c r="W29" i="1" s="1"/>
  <c r="R30" i="1"/>
  <c r="W30" i="1" s="1"/>
  <c r="R31" i="1"/>
  <c r="W31" i="1" s="1"/>
  <c r="R32" i="1"/>
  <c r="Y32" i="1" s="1"/>
  <c r="R33" i="1"/>
  <c r="W33" i="1" s="1"/>
  <c r="R34" i="1"/>
  <c r="W34" i="1" s="1"/>
  <c r="R35" i="1"/>
  <c r="W35" i="1" s="1"/>
  <c r="R36" i="1"/>
  <c r="Y36" i="1" s="1"/>
  <c r="R37" i="1"/>
  <c r="W37" i="1" s="1"/>
  <c r="R38" i="1"/>
  <c r="W38" i="1" s="1"/>
  <c r="R39" i="1"/>
  <c r="W39" i="1" s="1"/>
  <c r="R40" i="1"/>
  <c r="Y40" i="1" s="1"/>
  <c r="R41" i="1"/>
  <c r="W41" i="1" s="1"/>
  <c r="R72" i="1"/>
  <c r="W72" i="1" s="1"/>
  <c r="R73" i="1"/>
  <c r="W73" i="1" s="1"/>
  <c r="R74" i="1"/>
  <c r="Y74" i="1" s="1"/>
  <c r="R75" i="1"/>
  <c r="W75" i="1" s="1"/>
  <c r="R76" i="1"/>
  <c r="W76" i="1" s="1"/>
  <c r="R77" i="1"/>
  <c r="W77" i="1" s="1"/>
  <c r="R78" i="1"/>
  <c r="Y78" i="1" s="1"/>
  <c r="R79" i="1"/>
  <c r="W79" i="1" s="1"/>
  <c r="R80" i="1"/>
  <c r="W80" i="1" s="1"/>
  <c r="R81" i="1"/>
  <c r="W81" i="1" s="1"/>
  <c r="R82" i="1"/>
  <c r="Y82" i="1" s="1"/>
  <c r="R83" i="1"/>
  <c r="W83" i="1" s="1"/>
  <c r="R84" i="1"/>
  <c r="W84" i="1" s="1"/>
  <c r="R85" i="1"/>
  <c r="W85" i="1" s="1"/>
  <c r="R86" i="1"/>
  <c r="Y86" i="1" s="1"/>
  <c r="R87" i="1"/>
  <c r="W87" i="1" s="1"/>
  <c r="R88" i="1"/>
  <c r="W88" i="1" s="1"/>
  <c r="R89" i="1"/>
  <c r="W89" i="1" s="1"/>
  <c r="R3" i="1"/>
  <c r="G19" i="2"/>
  <c r="J19" i="2" s="1"/>
  <c r="M19" i="2" s="1"/>
  <c r="F19" i="2"/>
  <c r="I19" i="2" s="1"/>
  <c r="L19" i="2" s="1"/>
  <c r="E19" i="2"/>
  <c r="G18" i="2"/>
  <c r="J18" i="2" s="1"/>
  <c r="M18" i="2" s="1"/>
  <c r="F18" i="2"/>
  <c r="I18" i="2" s="1"/>
  <c r="L18" i="2" s="1"/>
  <c r="E18" i="2"/>
  <c r="G17" i="2"/>
  <c r="J17" i="2" s="1"/>
  <c r="M17" i="2" s="1"/>
  <c r="F17" i="2"/>
  <c r="I17" i="2" s="1"/>
  <c r="L17" i="2" s="1"/>
  <c r="E17" i="2"/>
  <c r="AL119" i="1" l="1"/>
  <c r="AL114" i="1"/>
  <c r="AL105" i="1"/>
  <c r="AL113" i="1"/>
  <c r="AL112" i="1"/>
  <c r="AL103" i="1"/>
  <c r="AL106" i="1"/>
  <c r="AL104" i="1"/>
  <c r="AL115" i="1"/>
  <c r="AL110" i="1"/>
  <c r="AL118" i="1"/>
  <c r="AL117" i="1"/>
  <c r="AL108" i="1"/>
  <c r="AL109" i="1"/>
  <c r="AH87" i="1"/>
  <c r="AH83" i="1"/>
  <c r="AH79" i="1"/>
  <c r="AH75" i="1"/>
  <c r="AH41" i="1"/>
  <c r="AH37" i="1"/>
  <c r="AH33" i="1"/>
  <c r="AH29" i="1"/>
  <c r="AH25" i="1"/>
  <c r="AH21" i="1"/>
  <c r="AH17" i="1"/>
  <c r="AH13" i="1"/>
  <c r="AH5" i="1"/>
  <c r="AH8" i="1"/>
  <c r="AH4" i="1"/>
  <c r="AH89" i="1"/>
  <c r="AH85" i="1"/>
  <c r="AH81" i="1"/>
  <c r="AH77" i="1"/>
  <c r="AH73" i="1"/>
  <c r="AH39" i="1"/>
  <c r="AH35" i="1"/>
  <c r="AH31" i="1"/>
  <c r="AH27" i="1"/>
  <c r="AH23" i="1"/>
  <c r="AH19" i="1"/>
  <c r="AH15" i="1"/>
  <c r="AH11" i="1"/>
  <c r="AH7" i="1"/>
  <c r="AH88" i="1"/>
  <c r="AH84" i="1"/>
  <c r="AH80" i="1"/>
  <c r="AH76" i="1"/>
  <c r="AH38" i="1"/>
  <c r="AH34" i="1"/>
  <c r="AH30" i="1"/>
  <c r="AH26" i="1"/>
  <c r="AH22" i="1"/>
  <c r="AH18" i="1"/>
  <c r="AH14" i="1"/>
  <c r="AH10" i="1"/>
  <c r="H19" i="2"/>
  <c r="AL100" i="1"/>
  <c r="AL99" i="1"/>
  <c r="H18" i="2"/>
  <c r="H17" i="2"/>
  <c r="AL45" i="1"/>
  <c r="AL49" i="1"/>
  <c r="AL53" i="1"/>
  <c r="AL57" i="1"/>
  <c r="AL61" i="1"/>
  <c r="AL66" i="1"/>
  <c r="AL70" i="1"/>
  <c r="AL94" i="1"/>
  <c r="AL42" i="1"/>
  <c r="AL46" i="1"/>
  <c r="AL50" i="1"/>
  <c r="AL54" i="1"/>
  <c r="AL58" i="1"/>
  <c r="AL62" i="1"/>
  <c r="AL67" i="1"/>
  <c r="AL71" i="1"/>
  <c r="AL95" i="1"/>
  <c r="AL43" i="1"/>
  <c r="AL47" i="1"/>
  <c r="AL51" i="1"/>
  <c r="AL55" i="1"/>
  <c r="AL59" i="1"/>
  <c r="AL64" i="1"/>
  <c r="AL68" i="1"/>
  <c r="AL96" i="1"/>
  <c r="AL44" i="1"/>
  <c r="AL48" i="1"/>
  <c r="AL52" i="1"/>
  <c r="AL56" i="1"/>
  <c r="AL60" i="1"/>
  <c r="AL65" i="1"/>
  <c r="AL69" i="1"/>
  <c r="AL97" i="1"/>
  <c r="R121" i="1"/>
  <c r="AH72" i="1"/>
  <c r="Z72" i="1"/>
  <c r="AJ6" i="1"/>
  <c r="AB6" i="1"/>
  <c r="AJ90" i="1"/>
  <c r="AB90" i="1"/>
  <c r="AB9" i="1"/>
  <c r="AJ9" i="1"/>
  <c r="AB86" i="1"/>
  <c r="AJ86" i="1"/>
  <c r="AJ82" i="1"/>
  <c r="AB82" i="1"/>
  <c r="AB78" i="1"/>
  <c r="AJ78" i="1"/>
  <c r="AJ74" i="1"/>
  <c r="AB74" i="1"/>
  <c r="AJ40" i="1"/>
  <c r="AB40" i="1"/>
  <c r="AJ36" i="1"/>
  <c r="AB36" i="1"/>
  <c r="AB32" i="1"/>
  <c r="AJ32" i="1"/>
  <c r="AB28" i="1"/>
  <c r="AJ28" i="1"/>
  <c r="AJ24" i="1"/>
  <c r="AB24" i="1"/>
  <c r="AJ20" i="1"/>
  <c r="AB20" i="1"/>
  <c r="AB16" i="1"/>
  <c r="AJ16" i="1"/>
  <c r="AJ12" i="1"/>
  <c r="AB12" i="1"/>
  <c r="AJ91" i="1"/>
  <c r="AB91" i="1"/>
  <c r="AB93" i="1"/>
  <c r="AJ93" i="1"/>
  <c r="X93" i="1"/>
  <c r="AI93" i="1" s="1"/>
  <c r="Y92" i="1"/>
  <c r="X92" i="1"/>
  <c r="AI92" i="1" s="1"/>
  <c r="W93" i="1"/>
  <c r="W90" i="1"/>
  <c r="AH92" i="1"/>
  <c r="Z92" i="1"/>
  <c r="X90" i="1"/>
  <c r="X91" i="1"/>
  <c r="W91" i="1"/>
  <c r="Y73" i="1"/>
  <c r="Y35" i="1"/>
  <c r="Y11" i="1"/>
  <c r="Y5" i="1"/>
  <c r="Y89" i="1"/>
  <c r="Y27" i="1"/>
  <c r="Y81" i="1"/>
  <c r="Y19" i="1"/>
  <c r="Y83" i="1"/>
  <c r="Y75" i="1"/>
  <c r="Y37" i="1"/>
  <c r="Y29" i="1"/>
  <c r="Y21" i="1"/>
  <c r="Y13" i="1"/>
  <c r="Y85" i="1"/>
  <c r="Y77" i="1"/>
  <c r="Y39" i="1"/>
  <c r="Y31" i="1"/>
  <c r="Y23" i="1"/>
  <c r="Y15" i="1"/>
  <c r="Y7" i="1"/>
  <c r="Y87" i="1"/>
  <c r="Y79" i="1"/>
  <c r="Y41" i="1"/>
  <c r="Y33" i="1"/>
  <c r="Y25" i="1"/>
  <c r="Y17" i="1"/>
  <c r="Y88" i="1"/>
  <c r="Y84" i="1"/>
  <c r="Y80" i="1"/>
  <c r="Y76" i="1"/>
  <c r="Y72" i="1"/>
  <c r="Y38" i="1"/>
  <c r="Y34" i="1"/>
  <c r="Y30" i="1"/>
  <c r="Y26" i="1"/>
  <c r="Y22" i="1"/>
  <c r="Y18" i="1"/>
  <c r="Y14" i="1"/>
  <c r="Y10" i="1"/>
  <c r="Y8" i="1"/>
  <c r="Y4" i="1"/>
  <c r="Y3" i="1"/>
  <c r="X3" i="1"/>
  <c r="AI3" i="1" s="1"/>
  <c r="W3" i="1"/>
  <c r="W82" i="1"/>
  <c r="X82" i="1"/>
  <c r="AI82" i="1" s="1"/>
  <c r="W74" i="1"/>
  <c r="X74" i="1"/>
  <c r="AI74" i="1" s="1"/>
  <c r="W36" i="1"/>
  <c r="X36" i="1"/>
  <c r="AI36" i="1" s="1"/>
  <c r="W28" i="1"/>
  <c r="X28" i="1"/>
  <c r="AI28" i="1" s="1"/>
  <c r="W20" i="1"/>
  <c r="X20" i="1"/>
  <c r="AI20" i="1" s="1"/>
  <c r="W16" i="1"/>
  <c r="X16" i="1"/>
  <c r="AI16" i="1" s="1"/>
  <c r="W9" i="1"/>
  <c r="X9" i="1"/>
  <c r="AI9" i="1" s="1"/>
  <c r="W6" i="1"/>
  <c r="X6" i="1"/>
  <c r="AI6" i="1" s="1"/>
  <c r="W86" i="1"/>
  <c r="X86" i="1"/>
  <c r="AI86" i="1" s="1"/>
  <c r="W78" i="1"/>
  <c r="X78" i="1"/>
  <c r="AI78" i="1" s="1"/>
  <c r="W40" i="1"/>
  <c r="X40" i="1"/>
  <c r="AI40" i="1" s="1"/>
  <c r="W32" i="1"/>
  <c r="X32" i="1"/>
  <c r="AI32" i="1" s="1"/>
  <c r="W24" i="1"/>
  <c r="X24" i="1"/>
  <c r="AI24" i="1" s="1"/>
  <c r="W12" i="1"/>
  <c r="X12" i="1"/>
  <c r="AI12" i="1" s="1"/>
  <c r="X89" i="1"/>
  <c r="AI89" i="1" s="1"/>
  <c r="X88" i="1"/>
  <c r="AI88" i="1" s="1"/>
  <c r="X87" i="1"/>
  <c r="AI87" i="1" s="1"/>
  <c r="X85" i="1"/>
  <c r="AI85" i="1" s="1"/>
  <c r="X84" i="1"/>
  <c r="AI84" i="1" s="1"/>
  <c r="X83" i="1"/>
  <c r="AI83" i="1" s="1"/>
  <c r="X81" i="1"/>
  <c r="AI81" i="1" s="1"/>
  <c r="X80" i="1"/>
  <c r="AI80" i="1" s="1"/>
  <c r="X79" i="1"/>
  <c r="AI79" i="1" s="1"/>
  <c r="X77" i="1"/>
  <c r="AI77" i="1" s="1"/>
  <c r="X76" i="1"/>
  <c r="AI76" i="1" s="1"/>
  <c r="X75" i="1"/>
  <c r="AI75" i="1" s="1"/>
  <c r="X73" i="1"/>
  <c r="AI73" i="1" s="1"/>
  <c r="X72" i="1"/>
  <c r="AI72" i="1" s="1"/>
  <c r="X41" i="1"/>
  <c r="AI41" i="1" s="1"/>
  <c r="X39" i="1"/>
  <c r="AI39" i="1" s="1"/>
  <c r="X38" i="1"/>
  <c r="AI38" i="1" s="1"/>
  <c r="X37" i="1"/>
  <c r="AI37" i="1" s="1"/>
  <c r="X35" i="1"/>
  <c r="AI35" i="1" s="1"/>
  <c r="X34" i="1"/>
  <c r="AI34" i="1" s="1"/>
  <c r="X33" i="1"/>
  <c r="AI33" i="1" s="1"/>
  <c r="X31" i="1"/>
  <c r="AI31" i="1" s="1"/>
  <c r="X30" i="1"/>
  <c r="AI30" i="1" s="1"/>
  <c r="X29" i="1"/>
  <c r="AI29" i="1" s="1"/>
  <c r="X27" i="1"/>
  <c r="AI27" i="1" s="1"/>
  <c r="X26" i="1"/>
  <c r="AI26" i="1" s="1"/>
  <c r="X25" i="1"/>
  <c r="AI25" i="1" s="1"/>
  <c r="X23" i="1"/>
  <c r="AI23" i="1" s="1"/>
  <c r="X22" i="1"/>
  <c r="AI22" i="1" s="1"/>
  <c r="X21" i="1"/>
  <c r="AI21" i="1" s="1"/>
  <c r="X19" i="1"/>
  <c r="AI19" i="1" s="1"/>
  <c r="X18" i="1"/>
  <c r="AI18" i="1" s="1"/>
  <c r="X17" i="1"/>
  <c r="AI17" i="1" s="1"/>
  <c r="X15" i="1"/>
  <c r="AI15" i="1" s="1"/>
  <c r="X14" i="1"/>
  <c r="AI14" i="1" s="1"/>
  <c r="X13" i="1"/>
  <c r="AI13" i="1" s="1"/>
  <c r="X11" i="1"/>
  <c r="AI11" i="1" s="1"/>
  <c r="X10" i="1"/>
  <c r="AI10" i="1" s="1"/>
  <c r="X8" i="1"/>
  <c r="AI8" i="1" s="1"/>
  <c r="X7" i="1"/>
  <c r="AI7" i="1" s="1"/>
  <c r="X5" i="1"/>
  <c r="AI5" i="1" s="1"/>
  <c r="X4" i="1"/>
  <c r="AI4" i="1" s="1"/>
  <c r="AL86" i="1" l="1"/>
  <c r="AL24" i="1"/>
  <c r="AL20" i="1"/>
  <c r="AL91" i="1"/>
  <c r="AM113" i="1"/>
  <c r="AM103" i="1"/>
  <c r="AM105" i="1"/>
  <c r="AM114" i="1"/>
  <c r="AM115" i="1"/>
  <c r="AM119" i="1"/>
  <c r="AM106" i="1"/>
  <c r="AM112" i="1"/>
  <c r="AM110" i="1"/>
  <c r="AM104" i="1"/>
  <c r="AM118" i="1"/>
  <c r="AM117" i="1"/>
  <c r="AM108" i="1"/>
  <c r="AM109" i="1"/>
  <c r="AL12" i="1"/>
  <c r="AL32" i="1"/>
  <c r="AL78" i="1"/>
  <c r="AL16" i="1"/>
  <c r="AL28" i="1"/>
  <c r="AL74" i="1"/>
  <c r="AE90" i="1"/>
  <c r="AF90" i="1"/>
  <c r="AD90" i="1"/>
  <c r="AL92" i="1"/>
  <c r="AL35" i="1"/>
  <c r="AL14" i="1"/>
  <c r="AL39" i="1"/>
  <c r="AL15" i="1"/>
  <c r="AL31" i="1"/>
  <c r="AL7" i="1"/>
  <c r="AL21" i="1"/>
  <c r="AL87" i="1"/>
  <c r="AL81" i="1"/>
  <c r="AL88" i="1"/>
  <c r="AL72" i="1"/>
  <c r="AF92" i="1"/>
  <c r="AE76" i="1"/>
  <c r="AE80" i="1"/>
  <c r="AE84" i="1"/>
  <c r="AE88" i="1"/>
  <c r="AE7" i="1"/>
  <c r="AE11" i="1"/>
  <c r="AE15" i="1"/>
  <c r="AE19" i="1"/>
  <c r="AE23" i="1"/>
  <c r="AE27" i="1"/>
  <c r="AE31" i="1"/>
  <c r="AE35" i="1"/>
  <c r="AE39" i="1"/>
  <c r="AE73" i="1"/>
  <c r="AE77" i="1"/>
  <c r="AE81" i="1"/>
  <c r="AE85" i="1"/>
  <c r="AE89" i="1"/>
  <c r="AE4" i="1"/>
  <c r="AE8" i="1"/>
  <c r="AD5" i="1"/>
  <c r="AD13" i="1"/>
  <c r="AD17" i="1"/>
  <c r="AD21" i="1"/>
  <c r="AD25" i="1"/>
  <c r="AD29" i="1"/>
  <c r="AD33" i="1"/>
  <c r="AD37" i="1"/>
  <c r="AD41" i="1"/>
  <c r="AF75" i="1"/>
  <c r="AF79" i="1"/>
  <c r="AD83" i="1"/>
  <c r="AF87" i="1"/>
  <c r="AH24" i="1"/>
  <c r="AF24" i="1"/>
  <c r="AD24" i="1"/>
  <c r="AE24" i="1"/>
  <c r="AH40" i="1"/>
  <c r="AK40" i="1" s="1"/>
  <c r="AF40" i="1"/>
  <c r="AD40" i="1"/>
  <c r="AE40" i="1"/>
  <c r="AH86" i="1"/>
  <c r="AK86" i="1" s="1"/>
  <c r="AE86" i="1"/>
  <c r="AF86" i="1"/>
  <c r="AD86" i="1"/>
  <c r="AH9" i="1"/>
  <c r="AK9" i="1" s="1"/>
  <c r="AE9" i="1"/>
  <c r="AF9" i="1"/>
  <c r="AD9" i="1"/>
  <c r="AH20" i="1"/>
  <c r="AK20" i="1" s="1"/>
  <c r="AF20" i="1"/>
  <c r="AD20" i="1"/>
  <c r="AE20" i="1"/>
  <c r="AH36" i="1"/>
  <c r="AK36" i="1" s="1"/>
  <c r="AF36" i="1"/>
  <c r="AD36" i="1"/>
  <c r="AE36" i="1"/>
  <c r="AH82" i="1"/>
  <c r="AK82" i="1" s="1"/>
  <c r="AE82" i="1"/>
  <c r="AF82" i="1"/>
  <c r="AD82" i="1"/>
  <c r="Z93" i="1"/>
  <c r="AF93" i="1"/>
  <c r="AD93" i="1"/>
  <c r="AE93" i="1"/>
  <c r="AL27" i="1"/>
  <c r="AL40" i="1"/>
  <c r="AL8" i="1"/>
  <c r="AL22" i="1"/>
  <c r="AL41" i="1"/>
  <c r="AL17" i="1"/>
  <c r="AL83" i="1"/>
  <c r="AL77" i="1"/>
  <c r="AL84" i="1"/>
  <c r="AD10" i="1"/>
  <c r="AD14" i="1"/>
  <c r="AD18" i="1"/>
  <c r="AF22" i="1"/>
  <c r="AD26" i="1"/>
  <c r="AF30" i="1"/>
  <c r="AF34" i="1"/>
  <c r="AD38" i="1"/>
  <c r="AE72" i="1"/>
  <c r="AD76" i="1"/>
  <c r="AD80" i="1"/>
  <c r="AD84" i="1"/>
  <c r="AD88" i="1"/>
  <c r="AD7" i="1"/>
  <c r="AD11" i="1"/>
  <c r="AD15" i="1"/>
  <c r="AD19" i="1"/>
  <c r="AD23" i="1"/>
  <c r="AD27" i="1"/>
  <c r="AD31" i="1"/>
  <c r="AD35" i="1"/>
  <c r="AD39" i="1"/>
  <c r="AD73" i="1"/>
  <c r="AD77" i="1"/>
  <c r="AD81" i="1"/>
  <c r="AD85" i="1"/>
  <c r="AD89" i="1"/>
  <c r="AD4" i="1"/>
  <c r="AD8" i="1"/>
  <c r="AF5" i="1"/>
  <c r="AF13" i="1"/>
  <c r="AF17" i="1"/>
  <c r="AF21" i="1"/>
  <c r="AF25" i="1"/>
  <c r="AF29" i="1"/>
  <c r="AF33" i="1"/>
  <c r="AF37" i="1"/>
  <c r="AF41" i="1"/>
  <c r="AE75" i="1"/>
  <c r="AD79" i="1"/>
  <c r="AF83" i="1"/>
  <c r="AD87" i="1"/>
  <c r="AH3" i="1"/>
  <c r="AF3" i="1"/>
  <c r="AD3" i="1"/>
  <c r="AE3" i="1"/>
  <c r="AL23" i="1"/>
  <c r="AL34" i="1"/>
  <c r="AL90" i="1"/>
  <c r="AL25" i="1"/>
  <c r="AL33" i="1"/>
  <c r="AL9" i="1"/>
  <c r="AL4" i="1"/>
  <c r="AL18" i="1"/>
  <c r="AL37" i="1"/>
  <c r="AL10" i="1"/>
  <c r="AL79" i="1"/>
  <c r="AL89" i="1"/>
  <c r="AL73" i="1"/>
  <c r="AL80" i="1"/>
  <c r="AE92" i="1"/>
  <c r="AF10" i="1"/>
  <c r="AF14" i="1"/>
  <c r="AF18" i="1"/>
  <c r="AD22" i="1"/>
  <c r="AF26" i="1"/>
  <c r="AD30" i="1"/>
  <c r="AD34" i="1"/>
  <c r="AF38" i="1"/>
  <c r="AD72" i="1"/>
  <c r="AF76" i="1"/>
  <c r="AF80" i="1"/>
  <c r="AF84" i="1"/>
  <c r="AF88" i="1"/>
  <c r="AF7" i="1"/>
  <c r="AF11" i="1"/>
  <c r="AF15" i="1"/>
  <c r="AF19" i="1"/>
  <c r="AF23" i="1"/>
  <c r="AF27" i="1"/>
  <c r="AF31" i="1"/>
  <c r="AF35" i="1"/>
  <c r="AF39" i="1"/>
  <c r="AF73" i="1"/>
  <c r="AF77" i="1"/>
  <c r="AF81" i="1"/>
  <c r="AF85" i="1"/>
  <c r="AF89" i="1"/>
  <c r="AF4" i="1"/>
  <c r="AF8" i="1"/>
  <c r="AE5" i="1"/>
  <c r="AE13" i="1"/>
  <c r="AE17" i="1"/>
  <c r="AE21" i="1"/>
  <c r="AE25" i="1"/>
  <c r="AE29" i="1"/>
  <c r="AE33" i="1"/>
  <c r="AE37" i="1"/>
  <c r="AE41" i="1"/>
  <c r="AD75" i="1"/>
  <c r="AE79" i="1"/>
  <c r="AE83" i="1"/>
  <c r="AE87" i="1"/>
  <c r="AH12" i="1"/>
  <c r="AK12" i="1" s="1"/>
  <c r="AF12" i="1"/>
  <c r="AD12" i="1"/>
  <c r="AE12" i="1"/>
  <c r="AH32" i="1"/>
  <c r="AK32" i="1" s="1"/>
  <c r="AF32" i="1"/>
  <c r="AD32" i="1"/>
  <c r="AE32" i="1"/>
  <c r="AH78" i="1"/>
  <c r="AK78" i="1" s="1"/>
  <c r="AE78" i="1"/>
  <c r="AF78" i="1"/>
  <c r="AD78" i="1"/>
  <c r="AH6" i="1"/>
  <c r="AK6" i="1" s="1"/>
  <c r="AE6" i="1"/>
  <c r="AF6" i="1"/>
  <c r="AD6" i="1"/>
  <c r="AH16" i="1"/>
  <c r="AK16" i="1" s="1"/>
  <c r="AF16" i="1"/>
  <c r="AD16" i="1"/>
  <c r="AE16" i="1"/>
  <c r="AH28" i="1"/>
  <c r="AK28" i="1" s="1"/>
  <c r="AF28" i="1"/>
  <c r="AD28" i="1"/>
  <c r="AE28" i="1"/>
  <c r="AH74" i="1"/>
  <c r="AK74" i="1" s="1"/>
  <c r="AE74" i="1"/>
  <c r="AF74" i="1"/>
  <c r="AD74" i="1"/>
  <c r="AD91" i="1"/>
  <c r="AE91" i="1"/>
  <c r="AF91" i="1"/>
  <c r="AL93" i="1"/>
  <c r="AL36" i="1"/>
  <c r="AL3" i="1"/>
  <c r="AL26" i="1"/>
  <c r="AL13" i="1"/>
  <c r="AL29" i="1"/>
  <c r="AL5" i="1"/>
  <c r="AL19" i="1"/>
  <c r="AL38" i="1"/>
  <c r="AL11" i="1"/>
  <c r="AL30" i="1"/>
  <c r="AL6" i="1"/>
  <c r="AL75" i="1"/>
  <c r="AL85" i="1"/>
  <c r="AL82" i="1"/>
  <c r="AL76" i="1"/>
  <c r="AD92" i="1"/>
  <c r="AE10" i="1"/>
  <c r="AE14" i="1"/>
  <c r="AE18" i="1"/>
  <c r="AE22" i="1"/>
  <c r="AE26" i="1"/>
  <c r="AE30" i="1"/>
  <c r="AE34" i="1"/>
  <c r="AE38" i="1"/>
  <c r="AF72" i="1"/>
  <c r="K19" i="2"/>
  <c r="AM72" i="1"/>
  <c r="AM76" i="1"/>
  <c r="AM80" i="1"/>
  <c r="AM84" i="1"/>
  <c r="AM88" i="1"/>
  <c r="AM78" i="1"/>
  <c r="AM99" i="1"/>
  <c r="AM73" i="1"/>
  <c r="AM77" i="1"/>
  <c r="AM81" i="1"/>
  <c r="AM85" i="1"/>
  <c r="AM89" i="1"/>
  <c r="AM82" i="1"/>
  <c r="AM75" i="1"/>
  <c r="AM79" i="1"/>
  <c r="AM83" i="1"/>
  <c r="AM87" i="1"/>
  <c r="AM100" i="1"/>
  <c r="AM74" i="1"/>
  <c r="AM86" i="1"/>
  <c r="K18" i="2"/>
  <c r="AM5" i="1"/>
  <c r="AM9" i="1"/>
  <c r="AM16" i="1"/>
  <c r="AM20" i="1"/>
  <c r="AM29" i="1"/>
  <c r="AM33" i="1"/>
  <c r="AM40" i="1"/>
  <c r="AM6" i="1"/>
  <c r="AM10" i="1"/>
  <c r="AM17" i="1"/>
  <c r="AM21" i="1"/>
  <c r="AM30" i="1"/>
  <c r="AM37" i="1"/>
  <c r="AM41" i="1"/>
  <c r="AM7" i="1"/>
  <c r="AM11" i="1"/>
  <c r="AM18" i="1"/>
  <c r="AM22" i="1"/>
  <c r="AM31" i="1"/>
  <c r="AM38" i="1"/>
  <c r="AM4" i="1"/>
  <c r="AM8" i="1"/>
  <c r="AM15" i="1"/>
  <c r="AM19" i="1"/>
  <c r="AM28" i="1"/>
  <c r="AM32" i="1"/>
  <c r="AM39" i="1"/>
  <c r="K17" i="2"/>
  <c r="AM14" i="1"/>
  <c r="AM26" i="1"/>
  <c r="AM34" i="1"/>
  <c r="AM42" i="1"/>
  <c r="AM46" i="1"/>
  <c r="AM50" i="1"/>
  <c r="AM54" i="1"/>
  <c r="AM58" i="1"/>
  <c r="AM62" i="1"/>
  <c r="AM67" i="1"/>
  <c r="AM71" i="1"/>
  <c r="AM91" i="1"/>
  <c r="AM95" i="1"/>
  <c r="AM3" i="1"/>
  <c r="AM23" i="1"/>
  <c r="AM27" i="1"/>
  <c r="AM35" i="1"/>
  <c r="AM43" i="1"/>
  <c r="AM47" i="1"/>
  <c r="AM51" i="1"/>
  <c r="AM55" i="1"/>
  <c r="AM59" i="1"/>
  <c r="AM64" i="1"/>
  <c r="AM68" i="1"/>
  <c r="AM92" i="1"/>
  <c r="AM96" i="1"/>
  <c r="AM101" i="1"/>
  <c r="AM12" i="1"/>
  <c r="AM24" i="1"/>
  <c r="AM36" i="1"/>
  <c r="AM44" i="1"/>
  <c r="AM48" i="1"/>
  <c r="AM52" i="1"/>
  <c r="AM56" i="1"/>
  <c r="AM60" i="1"/>
  <c r="AM65" i="1"/>
  <c r="AM69" i="1"/>
  <c r="AM93" i="1"/>
  <c r="AM97" i="1"/>
  <c r="AM13" i="1"/>
  <c r="AM25" i="1"/>
  <c r="AM45" i="1"/>
  <c r="AM49" i="1"/>
  <c r="AM53" i="1"/>
  <c r="AM57" i="1"/>
  <c r="AM61" i="1"/>
  <c r="AM66" i="1"/>
  <c r="AM70" i="1"/>
  <c r="AM90" i="1"/>
  <c r="AM94" i="1"/>
  <c r="AJ10" i="1"/>
  <c r="AK10" i="1" s="1"/>
  <c r="AB10" i="1"/>
  <c r="AJ26" i="1"/>
  <c r="AK26" i="1" s="1"/>
  <c r="AB26" i="1"/>
  <c r="AB72" i="1"/>
  <c r="AJ72" i="1"/>
  <c r="AK72" i="1" s="1"/>
  <c r="AB88" i="1"/>
  <c r="AJ88" i="1"/>
  <c r="AK88" i="1" s="1"/>
  <c r="AB41" i="1"/>
  <c r="AJ41" i="1"/>
  <c r="AK41" i="1" s="1"/>
  <c r="AB15" i="1"/>
  <c r="AJ15" i="1"/>
  <c r="AK15" i="1" s="1"/>
  <c r="AB77" i="1"/>
  <c r="AJ77" i="1"/>
  <c r="AK77" i="1" s="1"/>
  <c r="AB29" i="1"/>
  <c r="AJ29" i="1"/>
  <c r="AK29" i="1" s="1"/>
  <c r="AB19" i="1"/>
  <c r="AJ19" i="1"/>
  <c r="AK19" i="1" s="1"/>
  <c r="AJ73" i="1"/>
  <c r="AK73" i="1" s="1"/>
  <c r="AB73" i="1"/>
  <c r="AB3" i="1"/>
  <c r="AJ3" i="1"/>
  <c r="AJ14" i="1"/>
  <c r="AK14" i="1" s="1"/>
  <c r="AB14" i="1"/>
  <c r="AJ30" i="1"/>
  <c r="AK30" i="1" s="1"/>
  <c r="AB30" i="1"/>
  <c r="AB76" i="1"/>
  <c r="AJ76" i="1"/>
  <c r="AK76" i="1" s="1"/>
  <c r="AB17" i="1"/>
  <c r="AJ17" i="1"/>
  <c r="AK17" i="1" s="1"/>
  <c r="AJ79" i="1"/>
  <c r="AK79" i="1" s="1"/>
  <c r="AB79" i="1"/>
  <c r="AB23" i="1"/>
  <c r="AJ23" i="1"/>
  <c r="AK23" i="1" s="1"/>
  <c r="AB85" i="1"/>
  <c r="AJ85" i="1"/>
  <c r="AK85" i="1" s="1"/>
  <c r="AB37" i="1"/>
  <c r="AJ37" i="1"/>
  <c r="AK37" i="1" s="1"/>
  <c r="AJ81" i="1"/>
  <c r="AK81" i="1" s="1"/>
  <c r="AB81" i="1"/>
  <c r="AB5" i="1"/>
  <c r="AJ5" i="1"/>
  <c r="AK5" i="1" s="1"/>
  <c r="AB92" i="1"/>
  <c r="AJ92" i="1"/>
  <c r="AK92" i="1" s="1"/>
  <c r="AJ4" i="1"/>
  <c r="AK4" i="1" s="1"/>
  <c r="AB4" i="1"/>
  <c r="AJ18" i="1"/>
  <c r="AK18" i="1" s="1"/>
  <c r="AB18" i="1"/>
  <c r="AJ34" i="1"/>
  <c r="AK34" i="1" s="1"/>
  <c r="AB34" i="1"/>
  <c r="AB80" i="1"/>
  <c r="AJ80" i="1"/>
  <c r="AK80" i="1" s="1"/>
  <c r="AB25" i="1"/>
  <c r="AJ25" i="1"/>
  <c r="AK25" i="1" s="1"/>
  <c r="AJ87" i="1"/>
  <c r="AK87" i="1" s="1"/>
  <c r="AB87" i="1"/>
  <c r="AB31" i="1"/>
  <c r="AJ31" i="1"/>
  <c r="AK31" i="1" s="1"/>
  <c r="AB13" i="1"/>
  <c r="AJ13" i="1"/>
  <c r="AK13" i="1" s="1"/>
  <c r="AJ75" i="1"/>
  <c r="AK75" i="1" s="1"/>
  <c r="AB75" i="1"/>
  <c r="AB27" i="1"/>
  <c r="AJ27" i="1"/>
  <c r="AK27" i="1" s="1"/>
  <c r="AB11" i="1"/>
  <c r="AJ11" i="1"/>
  <c r="AK11" i="1" s="1"/>
  <c r="AB8" i="1"/>
  <c r="AJ8" i="1"/>
  <c r="AK8" i="1" s="1"/>
  <c r="AJ22" i="1"/>
  <c r="AK22" i="1" s="1"/>
  <c r="AB22" i="1"/>
  <c r="AJ38" i="1"/>
  <c r="AK38" i="1" s="1"/>
  <c r="AB38" i="1"/>
  <c r="AB84" i="1"/>
  <c r="AJ84" i="1"/>
  <c r="AK84" i="1" s="1"/>
  <c r="AJ33" i="1"/>
  <c r="AK33" i="1" s="1"/>
  <c r="AB33" i="1"/>
  <c r="AB7" i="1"/>
  <c r="AJ7" i="1"/>
  <c r="AK7" i="1" s="1"/>
  <c r="AB39" i="1"/>
  <c r="AJ39" i="1"/>
  <c r="AK39" i="1" s="1"/>
  <c r="AB21" i="1"/>
  <c r="AJ21" i="1"/>
  <c r="AK21" i="1" s="1"/>
  <c r="AJ83" i="1"/>
  <c r="AK83" i="1" s="1"/>
  <c r="AB83" i="1"/>
  <c r="AJ89" i="1"/>
  <c r="AK89" i="1" s="1"/>
  <c r="AB89" i="1"/>
  <c r="AB35" i="1"/>
  <c r="AJ35" i="1"/>
  <c r="AK35" i="1" s="1"/>
  <c r="AA93" i="1"/>
  <c r="AH93" i="1"/>
  <c r="AK93" i="1" s="1"/>
  <c r="AA92" i="1"/>
  <c r="AH91" i="1"/>
  <c r="Z91" i="1"/>
  <c r="AI91" i="1"/>
  <c r="AA91" i="1"/>
  <c r="AI90" i="1"/>
  <c r="AA90" i="1"/>
  <c r="AH90" i="1"/>
  <c r="Z90" i="1"/>
  <c r="AK24" i="1"/>
  <c r="AN118" i="1" l="1"/>
  <c r="AO118" i="1" s="1"/>
  <c r="AN117" i="1"/>
  <c r="AO117" i="1" s="1"/>
  <c r="AN109" i="1"/>
  <c r="AO109" i="1" s="1"/>
  <c r="AN108" i="1"/>
  <c r="AO108" i="1" s="1"/>
  <c r="AN113" i="1"/>
  <c r="AO113" i="1" s="1"/>
  <c r="AN119" i="1"/>
  <c r="AO119" i="1" s="1"/>
  <c r="AN103" i="1"/>
  <c r="AO103" i="1" s="1"/>
  <c r="AN110" i="1"/>
  <c r="AO110" i="1" s="1"/>
  <c r="AN115" i="1"/>
  <c r="AO115" i="1" s="1"/>
  <c r="AN105" i="1"/>
  <c r="AO105" i="1" s="1"/>
  <c r="AN114" i="1"/>
  <c r="AO114" i="1" s="1"/>
  <c r="AN104" i="1"/>
  <c r="AO104" i="1" s="1"/>
  <c r="AN112" i="1"/>
  <c r="AO112" i="1" s="1"/>
  <c r="AN106" i="1"/>
  <c r="AO106" i="1" s="1"/>
  <c r="AK3" i="1"/>
  <c r="AC93" i="1"/>
  <c r="AG93" i="1" s="1"/>
  <c r="AF121" i="1"/>
  <c r="AM121" i="1"/>
  <c r="AL121" i="1"/>
  <c r="AE121" i="1"/>
  <c r="AN72" i="1"/>
  <c r="AO72" i="1" s="1"/>
  <c r="AN76" i="1"/>
  <c r="AO76" i="1" s="1"/>
  <c r="AN80" i="1"/>
  <c r="AO80" i="1" s="1"/>
  <c r="AN84" i="1"/>
  <c r="AO84" i="1" s="1"/>
  <c r="AN88" i="1"/>
  <c r="AO88" i="1" s="1"/>
  <c r="AN86" i="1"/>
  <c r="AO86" i="1" s="1"/>
  <c r="AN73" i="1"/>
  <c r="AO73" i="1" s="1"/>
  <c r="AN77" i="1"/>
  <c r="AO77" i="1" s="1"/>
  <c r="AN81" i="1"/>
  <c r="AO81" i="1" s="1"/>
  <c r="AN85" i="1"/>
  <c r="AO85" i="1" s="1"/>
  <c r="AN89" i="1"/>
  <c r="AO89" i="1" s="1"/>
  <c r="AN78" i="1"/>
  <c r="AO78" i="1" s="1"/>
  <c r="AN99" i="1"/>
  <c r="AO99" i="1" s="1"/>
  <c r="AN74" i="1"/>
  <c r="AO74" i="1" s="1"/>
  <c r="AN75" i="1"/>
  <c r="AO75" i="1" s="1"/>
  <c r="AN79" i="1"/>
  <c r="AO79" i="1" s="1"/>
  <c r="AN83" i="1"/>
  <c r="AO83" i="1" s="1"/>
  <c r="AN87" i="1"/>
  <c r="AO87" i="1" s="1"/>
  <c r="AN100" i="1"/>
  <c r="AO100" i="1" s="1"/>
  <c r="AN82" i="1"/>
  <c r="AO82" i="1" s="1"/>
  <c r="AN4" i="1"/>
  <c r="AO4" i="1" s="1"/>
  <c r="AN8" i="1"/>
  <c r="AO8" i="1" s="1"/>
  <c r="AN15" i="1"/>
  <c r="AO15" i="1" s="1"/>
  <c r="AN19" i="1"/>
  <c r="AO19" i="1" s="1"/>
  <c r="AN28" i="1"/>
  <c r="AO28" i="1" s="1"/>
  <c r="AN32" i="1"/>
  <c r="AO32" i="1" s="1"/>
  <c r="AN39" i="1"/>
  <c r="AO39" i="1" s="1"/>
  <c r="AN5" i="1"/>
  <c r="AO5" i="1" s="1"/>
  <c r="AN9" i="1"/>
  <c r="AO9" i="1" s="1"/>
  <c r="AN16" i="1"/>
  <c r="AO16" i="1" s="1"/>
  <c r="AN20" i="1"/>
  <c r="AO20" i="1" s="1"/>
  <c r="AN29" i="1"/>
  <c r="AO29" i="1" s="1"/>
  <c r="AN33" i="1"/>
  <c r="AO33" i="1" s="1"/>
  <c r="AN40" i="1"/>
  <c r="AO40" i="1" s="1"/>
  <c r="AN6" i="1"/>
  <c r="AO6" i="1" s="1"/>
  <c r="AN10" i="1"/>
  <c r="AO10" i="1" s="1"/>
  <c r="AN17" i="1"/>
  <c r="AO17" i="1" s="1"/>
  <c r="AN21" i="1"/>
  <c r="AO21" i="1" s="1"/>
  <c r="AN30" i="1"/>
  <c r="AO30" i="1" s="1"/>
  <c r="AN37" i="1"/>
  <c r="AO37" i="1" s="1"/>
  <c r="AN41" i="1"/>
  <c r="AO41" i="1" s="1"/>
  <c r="AN7" i="1"/>
  <c r="AO7" i="1" s="1"/>
  <c r="AN11" i="1"/>
  <c r="AO11" i="1" s="1"/>
  <c r="AN18" i="1"/>
  <c r="AO18" i="1" s="1"/>
  <c r="AN22" i="1"/>
  <c r="AO22" i="1" s="1"/>
  <c r="AN31" i="1"/>
  <c r="AO31" i="1" s="1"/>
  <c r="AN38" i="1"/>
  <c r="AO38" i="1" s="1"/>
  <c r="AN3" i="1"/>
  <c r="AN23" i="1"/>
  <c r="AO23" i="1" s="1"/>
  <c r="AN27" i="1"/>
  <c r="AO27" i="1" s="1"/>
  <c r="AN35" i="1"/>
  <c r="AO35" i="1" s="1"/>
  <c r="AN43" i="1"/>
  <c r="AO43" i="1" s="1"/>
  <c r="AN47" i="1"/>
  <c r="AO47" i="1" s="1"/>
  <c r="AN51" i="1"/>
  <c r="AO51" i="1" s="1"/>
  <c r="AN55" i="1"/>
  <c r="AO55" i="1" s="1"/>
  <c r="AN59" i="1"/>
  <c r="AO59" i="1" s="1"/>
  <c r="AN64" i="1"/>
  <c r="AO64" i="1" s="1"/>
  <c r="AN68" i="1"/>
  <c r="AO68" i="1" s="1"/>
  <c r="AN92" i="1"/>
  <c r="AO92" i="1" s="1"/>
  <c r="AN96" i="1"/>
  <c r="AO96" i="1" s="1"/>
  <c r="AN101" i="1"/>
  <c r="AO101" i="1" s="1"/>
  <c r="AN12" i="1"/>
  <c r="AO12" i="1" s="1"/>
  <c r="AN24" i="1"/>
  <c r="AO24" i="1" s="1"/>
  <c r="AN36" i="1"/>
  <c r="AO36" i="1" s="1"/>
  <c r="AN44" i="1"/>
  <c r="AO44" i="1" s="1"/>
  <c r="AN48" i="1"/>
  <c r="AO48" i="1" s="1"/>
  <c r="AN52" i="1"/>
  <c r="AO52" i="1" s="1"/>
  <c r="AN56" i="1"/>
  <c r="AO56" i="1" s="1"/>
  <c r="AN60" i="1"/>
  <c r="AO60" i="1" s="1"/>
  <c r="AN65" i="1"/>
  <c r="AO65" i="1" s="1"/>
  <c r="AN69" i="1"/>
  <c r="AO69" i="1" s="1"/>
  <c r="AN93" i="1"/>
  <c r="AO93" i="1" s="1"/>
  <c r="AN97" i="1"/>
  <c r="AO97" i="1" s="1"/>
  <c r="AN13" i="1"/>
  <c r="AO13" i="1" s="1"/>
  <c r="AN25" i="1"/>
  <c r="AO25" i="1" s="1"/>
  <c r="AN45" i="1"/>
  <c r="AO45" i="1" s="1"/>
  <c r="AN49" i="1"/>
  <c r="AO49" i="1" s="1"/>
  <c r="AN53" i="1"/>
  <c r="AO53" i="1" s="1"/>
  <c r="AN57" i="1"/>
  <c r="AO57" i="1" s="1"/>
  <c r="AN61" i="1"/>
  <c r="AO61" i="1" s="1"/>
  <c r="AN66" i="1"/>
  <c r="AO66" i="1" s="1"/>
  <c r="AN70" i="1"/>
  <c r="AO70" i="1" s="1"/>
  <c r="AN90" i="1"/>
  <c r="AN94" i="1"/>
  <c r="AO94" i="1" s="1"/>
  <c r="AN14" i="1"/>
  <c r="AO14" i="1" s="1"/>
  <c r="AN26" i="1"/>
  <c r="AO26" i="1" s="1"/>
  <c r="AN34" i="1"/>
  <c r="AO34" i="1" s="1"/>
  <c r="AN42" i="1"/>
  <c r="AO42" i="1" s="1"/>
  <c r="AN46" i="1"/>
  <c r="AO46" i="1" s="1"/>
  <c r="AN50" i="1"/>
  <c r="AO50" i="1" s="1"/>
  <c r="AN54" i="1"/>
  <c r="AO54" i="1" s="1"/>
  <c r="AN58" i="1"/>
  <c r="AO58" i="1" s="1"/>
  <c r="AN62" i="1"/>
  <c r="AO62" i="1" s="1"/>
  <c r="AN67" i="1"/>
  <c r="AO67" i="1" s="1"/>
  <c r="AN71" i="1"/>
  <c r="AO71" i="1" s="1"/>
  <c r="AN91" i="1"/>
  <c r="AN95" i="1"/>
  <c r="AO95" i="1" s="1"/>
  <c r="AC92" i="1"/>
  <c r="AC90" i="1"/>
  <c r="AC91" i="1"/>
  <c r="AK90" i="1"/>
  <c r="AK91" i="1"/>
  <c r="AO3" i="1" l="1"/>
  <c r="AK121" i="1"/>
  <c r="AO90" i="1"/>
  <c r="AN121" i="1"/>
  <c r="AO91" i="1"/>
  <c r="AG90" i="1"/>
  <c r="AO121" i="1" l="1"/>
  <c r="AG92" i="1"/>
  <c r="Z4" i="1"/>
  <c r="AA4" i="1"/>
  <c r="Z5" i="1"/>
  <c r="AA5" i="1"/>
  <c r="Z6" i="1"/>
  <c r="AA6" i="1"/>
  <c r="Z7" i="1"/>
  <c r="AA7" i="1"/>
  <c r="Z8" i="1"/>
  <c r="AA8" i="1"/>
  <c r="Z9" i="1"/>
  <c r="AA9" i="1"/>
  <c r="Z10" i="1"/>
  <c r="AA10" i="1"/>
  <c r="Z11" i="1"/>
  <c r="AA11" i="1"/>
  <c r="Z12" i="1"/>
  <c r="AA12" i="1"/>
  <c r="Z13" i="1"/>
  <c r="AA13" i="1"/>
  <c r="Z14" i="1"/>
  <c r="AA14" i="1"/>
  <c r="Z15" i="1"/>
  <c r="AA15" i="1"/>
  <c r="Z16" i="1"/>
  <c r="AA16" i="1"/>
  <c r="Z17" i="1"/>
  <c r="AA17" i="1"/>
  <c r="Z18" i="1"/>
  <c r="AA18" i="1"/>
  <c r="Z19" i="1"/>
  <c r="AA19" i="1"/>
  <c r="Z20" i="1"/>
  <c r="AA20" i="1"/>
  <c r="Z21" i="1"/>
  <c r="AA21" i="1"/>
  <c r="Z22" i="1"/>
  <c r="AA22" i="1"/>
  <c r="Z23" i="1"/>
  <c r="AA23" i="1"/>
  <c r="Z24" i="1"/>
  <c r="AA24" i="1"/>
  <c r="Z25" i="1"/>
  <c r="AA25" i="1"/>
  <c r="Z26" i="1"/>
  <c r="AA26" i="1"/>
  <c r="Z27" i="1"/>
  <c r="AA27" i="1"/>
  <c r="Z28" i="1"/>
  <c r="AA28" i="1"/>
  <c r="Z29" i="1"/>
  <c r="AA29" i="1"/>
  <c r="Z30" i="1"/>
  <c r="AA30" i="1"/>
  <c r="Z31" i="1"/>
  <c r="AA31" i="1"/>
  <c r="Z32" i="1"/>
  <c r="AA32" i="1"/>
  <c r="Z33" i="1"/>
  <c r="AA33" i="1"/>
  <c r="Z34" i="1"/>
  <c r="AA34" i="1"/>
  <c r="Z35" i="1"/>
  <c r="AA35" i="1"/>
  <c r="Z36" i="1"/>
  <c r="AA36" i="1"/>
  <c r="Z37" i="1"/>
  <c r="AA37" i="1"/>
  <c r="Z38" i="1"/>
  <c r="AA38" i="1"/>
  <c r="Z39" i="1"/>
  <c r="AA39" i="1"/>
  <c r="Z40" i="1"/>
  <c r="AA40" i="1"/>
  <c r="Z41" i="1"/>
  <c r="AA41" i="1"/>
  <c r="AA72" i="1"/>
  <c r="Z73" i="1"/>
  <c r="AA73" i="1"/>
  <c r="Z74" i="1"/>
  <c r="AA74" i="1"/>
  <c r="Z75" i="1"/>
  <c r="AA75" i="1"/>
  <c r="Z76" i="1"/>
  <c r="AA76" i="1"/>
  <c r="Z77" i="1"/>
  <c r="AA77" i="1"/>
  <c r="Z78" i="1"/>
  <c r="AA78" i="1"/>
  <c r="Z79" i="1"/>
  <c r="AA79" i="1"/>
  <c r="Z80" i="1"/>
  <c r="AA80" i="1"/>
  <c r="Z81" i="1"/>
  <c r="AA81" i="1"/>
  <c r="Z82" i="1"/>
  <c r="AA82" i="1"/>
  <c r="Z83" i="1"/>
  <c r="AA83" i="1"/>
  <c r="Z84" i="1"/>
  <c r="AA84" i="1"/>
  <c r="Z85" i="1"/>
  <c r="AA85" i="1"/>
  <c r="Z86" i="1"/>
  <c r="AA86" i="1"/>
  <c r="Z87" i="1"/>
  <c r="AA87" i="1"/>
  <c r="Z88" i="1"/>
  <c r="AA88" i="1"/>
  <c r="Z89" i="1"/>
  <c r="AA89" i="1"/>
  <c r="AA3" i="1"/>
  <c r="Z3" i="1"/>
  <c r="I11" i="2"/>
  <c r="L11" i="2" s="1"/>
  <c r="G11" i="2"/>
  <c r="J11" i="2" s="1"/>
  <c r="M11" i="2" s="1"/>
  <c r="F11" i="2"/>
  <c r="E11" i="2"/>
  <c r="H11" i="2" s="1"/>
  <c r="K11" i="2" s="1"/>
  <c r="I10" i="2"/>
  <c r="L10" i="2" s="1"/>
  <c r="G10" i="2"/>
  <c r="J10" i="2" s="1"/>
  <c r="M10" i="2" s="1"/>
  <c r="F10" i="2"/>
  <c r="E10" i="2"/>
  <c r="H10" i="2" s="1"/>
  <c r="K10" i="2" s="1"/>
  <c r="I9" i="2"/>
  <c r="L9" i="2" s="1"/>
  <c r="G9" i="2"/>
  <c r="J9" i="2" s="1"/>
  <c r="M9" i="2" s="1"/>
  <c r="F9" i="2"/>
  <c r="E9" i="2"/>
  <c r="H9" i="2" s="1"/>
  <c r="K9" i="2" s="1"/>
  <c r="AC3" i="1" l="1"/>
  <c r="AC11" i="1"/>
  <c r="AG91" i="1"/>
  <c r="AC20" i="1"/>
  <c r="AC4" i="1"/>
  <c r="AC5" i="1"/>
  <c r="AC88" i="1"/>
  <c r="AC84" i="1"/>
  <c r="AC80" i="1"/>
  <c r="AC76" i="1"/>
  <c r="AC72" i="1"/>
  <c r="AC38" i="1"/>
  <c r="AC34" i="1"/>
  <c r="AC30" i="1"/>
  <c r="AC10" i="1"/>
  <c r="AC7" i="1"/>
  <c r="AC26" i="1"/>
  <c r="AC22" i="1"/>
  <c r="AC18" i="1"/>
  <c r="AC14" i="1"/>
  <c r="AC89" i="1"/>
  <c r="AC85" i="1"/>
  <c r="AC81" i="1"/>
  <c r="AC77" i="1"/>
  <c r="AC73" i="1"/>
  <c r="AC39" i="1"/>
  <c r="AC35" i="1"/>
  <c r="AC31" i="1"/>
  <c r="AC27" i="1"/>
  <c r="AC23" i="1"/>
  <c r="AC19" i="1"/>
  <c r="AC15" i="1"/>
  <c r="AC8" i="1"/>
  <c r="AC86" i="1"/>
  <c r="AC82" i="1"/>
  <c r="AC78" i="1"/>
  <c r="AC74" i="1"/>
  <c r="AC40" i="1"/>
  <c r="AC36" i="1"/>
  <c r="AC32" i="1"/>
  <c r="AC28" i="1"/>
  <c r="AC24" i="1"/>
  <c r="AC16" i="1"/>
  <c r="AC12" i="1"/>
  <c r="AC9" i="1"/>
  <c r="AC6" i="1"/>
  <c r="AC87" i="1"/>
  <c r="AC83" i="1"/>
  <c r="AC79" i="1"/>
  <c r="AC75" i="1"/>
  <c r="AC41" i="1"/>
  <c r="AC37" i="1"/>
  <c r="AC33" i="1"/>
  <c r="AC29" i="1"/>
  <c r="AC25" i="1"/>
  <c r="AC21" i="1"/>
  <c r="AC17" i="1"/>
  <c r="AC13" i="1"/>
  <c r="AC121" i="1" l="1"/>
  <c r="AD121" i="1" l="1"/>
  <c r="AG80" i="1"/>
  <c r="AG17" i="1"/>
  <c r="AG36" i="1"/>
  <c r="AG23" i="1"/>
  <c r="AG20" i="1"/>
  <c r="AG16" i="1"/>
  <c r="AG83" i="1"/>
  <c r="AG33" i="1"/>
  <c r="AG7" i="1"/>
  <c r="AG89" i="1"/>
  <c r="AG18" i="1"/>
  <c r="AG12" i="1"/>
  <c r="AG76" i="1"/>
  <c r="AG86" i="1"/>
  <c r="AG26" i="1"/>
  <c r="AG73" i="1"/>
  <c r="AG84" i="1"/>
  <c r="AG34" i="1"/>
  <c r="AG21" i="1"/>
  <c r="AG29" i="1"/>
  <c r="AG39" i="1"/>
  <c r="AG40" i="1"/>
  <c r="AG82" i="1"/>
  <c r="AG32" i="1"/>
  <c r="AG11" i="1"/>
  <c r="AG4" i="1"/>
  <c r="AG3" i="1" l="1"/>
  <c r="AG22" i="1"/>
  <c r="AG78" i="1"/>
  <c r="AG81" i="1"/>
  <c r="AG28" i="1"/>
  <c r="AG72" i="1"/>
  <c r="AG25" i="1"/>
  <c r="AG5" i="1"/>
  <c r="AG85" i="1"/>
  <c r="AG88" i="1"/>
  <c r="AG8" i="1"/>
  <c r="AG31" i="1"/>
  <c r="AG75" i="1"/>
  <c r="AG27" i="1"/>
  <c r="AG87" i="1"/>
  <c r="AG9" i="1"/>
  <c r="AG41" i="1"/>
  <c r="AG35" i="1"/>
  <c r="AG14" i="1"/>
  <c r="AG74" i="1"/>
  <c r="AG13" i="1"/>
  <c r="AG79" i="1"/>
  <c r="AG10" i="1"/>
  <c r="AG38" i="1"/>
  <c r="AG37" i="1"/>
  <c r="AG19" i="1"/>
  <c r="AG77" i="1"/>
  <c r="AG6" i="1"/>
  <c r="AG15" i="1"/>
  <c r="AG30" i="1"/>
  <c r="AG24" i="1"/>
  <c r="AG121" i="1" l="1"/>
</calcChain>
</file>

<file path=xl/sharedStrings.xml><?xml version="1.0" encoding="utf-8"?>
<sst xmlns="http://schemas.openxmlformats.org/spreadsheetml/2006/main" count="1633" uniqueCount="196">
  <si>
    <t>Posició</t>
  </si>
  <si>
    <t xml:space="preserve">Ceco </t>
  </si>
  <si>
    <t>OE</t>
  </si>
  <si>
    <t>PARTIDA PRESSUPOST</t>
  </si>
  <si>
    <t>LÍNIA</t>
  </si>
  <si>
    <t>Nº EST</t>
  </si>
  <si>
    <t>UBICACIÓ</t>
  </si>
  <si>
    <t>UNITAT</t>
  </si>
  <si>
    <t>SISTEMA</t>
  </si>
  <si>
    <t>SERVEI</t>
  </si>
  <si>
    <t>TIPUS PREU</t>
  </si>
  <si>
    <t>CODI</t>
  </si>
  <si>
    <t>OBSERVACIONS</t>
  </si>
  <si>
    <t>Freqüència</t>
  </si>
  <si>
    <t xml:space="preserve">Hores/acció </t>
  </si>
  <si>
    <t>T.Anual</t>
  </si>
  <si>
    <t>%T1</t>
  </si>
  <si>
    <t>%T2</t>
  </si>
  <si>
    <t>%T3</t>
  </si>
  <si>
    <t xml:space="preserve">Check </t>
  </si>
  <si>
    <t>T1 (h)</t>
  </si>
  <si>
    <t>T2 (h)</t>
  </si>
  <si>
    <t>T3 (h)</t>
  </si>
  <si>
    <t>T1 (€)</t>
  </si>
  <si>
    <t>T2 (€)</t>
  </si>
  <si>
    <t>T3 (€)</t>
  </si>
  <si>
    <t>Neteja</t>
  </si>
  <si>
    <t>Estació</t>
  </si>
  <si>
    <t>Bossa d'hores</t>
  </si>
  <si>
    <t>Neteja manteniment</t>
  </si>
  <si>
    <t>SNE BH</t>
  </si>
  <si>
    <t>Anual</t>
  </si>
  <si>
    <t>Trens</t>
  </si>
  <si>
    <t>Neteja especialista</t>
  </si>
  <si>
    <t>SNT BH</t>
  </si>
  <si>
    <t>Dependències Corporatives</t>
  </si>
  <si>
    <t>Taller</t>
  </si>
  <si>
    <t>SNE FM</t>
  </si>
  <si>
    <t>Diària</t>
  </si>
  <si>
    <t>Fregat a máquina</t>
  </si>
  <si>
    <t>Neteja a fons + pati de vies</t>
  </si>
  <si>
    <t>SNE NF</t>
  </si>
  <si>
    <t xml:space="preserve">Neteja integral </t>
  </si>
  <si>
    <t>SNT TI</t>
  </si>
  <si>
    <t>Neteja túnel rentat</t>
  </si>
  <si>
    <t>SNT TR</t>
  </si>
  <si>
    <t>Setmanal</t>
  </si>
  <si>
    <t>Eliminació grafiti trens</t>
  </si>
  <si>
    <t>SEN R2</t>
  </si>
  <si>
    <t>Neteja correctiu trens</t>
  </si>
  <si>
    <t>SNT TT</t>
  </si>
  <si>
    <t>Neteja manteniment tipus 1</t>
  </si>
  <si>
    <t>SNE T1</t>
  </si>
  <si>
    <t>Neteja mantenimnet tipus 2</t>
  </si>
  <si>
    <t>SNE T2</t>
  </si>
  <si>
    <t>SND T1</t>
  </si>
  <si>
    <t>SNT T1</t>
  </si>
  <si>
    <t>Neteja manteniment tipus 3</t>
  </si>
  <si>
    <t>SND T3</t>
  </si>
  <si>
    <t xml:space="preserve">Supervisió </t>
  </si>
  <si>
    <t>Supervisió</t>
  </si>
  <si>
    <t>SUP T1</t>
  </si>
  <si>
    <t>SUP T3</t>
  </si>
  <si>
    <t>Nº Serveis</t>
  </si>
  <si>
    <t>1R ANY</t>
  </si>
  <si>
    <t>2N ANY</t>
  </si>
  <si>
    <t>3R ANY</t>
  </si>
  <si>
    <t>4T ANY</t>
  </si>
  <si>
    <t>T1</t>
  </si>
  <si>
    <t>T2</t>
  </si>
  <si>
    <t>T3</t>
  </si>
  <si>
    <t>Total general</t>
  </si>
  <si>
    <t>COST 2N ANY</t>
  </si>
  <si>
    <t>COST 3R ANY</t>
  </si>
  <si>
    <t>COST 4T ANY</t>
  </si>
  <si>
    <t>Total</t>
  </si>
  <si>
    <t>HORES ANUALS</t>
  </si>
  <si>
    <t>COST MÀXIM 1R ANY</t>
  </si>
  <si>
    <t xml:space="preserve">PREUS MÀXIMS </t>
  </si>
  <si>
    <t>OFERTA PREUS</t>
  </si>
  <si>
    <t>TOTAL COST MÀXIM</t>
  </si>
  <si>
    <t>OFERTA T1 (€)</t>
  </si>
  <si>
    <t>OFERTA T2 (€)</t>
  </si>
  <si>
    <t>OFERTA T3 (€)</t>
  </si>
  <si>
    <t>OFERTA COST 1R ANY (€)</t>
  </si>
  <si>
    <t>OFERTA COST 2N ANY (€)</t>
  </si>
  <si>
    <t>OFERTA COST 3R ANY (€)</t>
  </si>
  <si>
    <t>OFERTA COST 4T ANY (€)</t>
  </si>
  <si>
    <t xml:space="preserve">OFERTA COST TOTAL </t>
  </si>
  <si>
    <t>OFERTA COST 1R ANY €</t>
  </si>
  <si>
    <t>OFERTA COST 2N ANY €</t>
  </si>
  <si>
    <t>OFERTA COST 3R ANY €</t>
  </si>
  <si>
    <t>OFERTA COST 4T ANY €</t>
  </si>
  <si>
    <t>COST MÀXIM 2N ANY (€)</t>
  </si>
  <si>
    <t>COST MÀXIM 3R ANY (€)</t>
  </si>
  <si>
    <t>COST MÀXIM 4T ANY (€)</t>
  </si>
  <si>
    <t>20M62</t>
  </si>
  <si>
    <t>L09N</t>
  </si>
  <si>
    <t>09.30</t>
  </si>
  <si>
    <t>La Sagrera</t>
  </si>
  <si>
    <t>20M61</t>
  </si>
  <si>
    <t>Bossa d'hores (50 %) i esdeveniments de trens L9 Nord</t>
  </si>
  <si>
    <t>Taller CZ</t>
  </si>
  <si>
    <t>Can Zam</t>
  </si>
  <si>
    <t>Neteja oficines, dependències i cotxera Can Zam</t>
  </si>
  <si>
    <t>09.36</t>
  </si>
  <si>
    <t>Gorg</t>
  </si>
  <si>
    <t>20N28</t>
  </si>
  <si>
    <t>L09S</t>
  </si>
  <si>
    <t>Taller ZAL</t>
  </si>
  <si>
    <t>Zal</t>
  </si>
  <si>
    <t>Bossa d'hores (50 %) i esdeveniments de trens L9 Sud</t>
  </si>
  <si>
    <t>09.01</t>
  </si>
  <si>
    <t>Aeroport T1</t>
  </si>
  <si>
    <t>09.51</t>
  </si>
  <si>
    <t>ZAL / Riu Vell</t>
  </si>
  <si>
    <t>09.14</t>
  </si>
  <si>
    <t>Gornal</t>
  </si>
  <si>
    <t>Neteja a fons + patis de vies L9</t>
  </si>
  <si>
    <t>Manteniment Trens Línia 9 Nord</t>
  </si>
  <si>
    <t>Manteniment + integrals Trens Línia 9 Sud (Zal)</t>
  </si>
  <si>
    <t>Neteja trens túnel de Rentat Can Zam</t>
  </si>
  <si>
    <t>Dependències</t>
  </si>
  <si>
    <t xml:space="preserve">Gorg </t>
  </si>
  <si>
    <t>LOT 6</t>
  </si>
  <si>
    <t>SND MA</t>
  </si>
  <si>
    <t>Ecopark</t>
  </si>
  <si>
    <t>09.52</t>
  </si>
  <si>
    <t>LOT</t>
  </si>
  <si>
    <t>Lot 6</t>
  </si>
  <si>
    <t>Neteja cíclica</t>
  </si>
  <si>
    <t>SNE NC</t>
  </si>
  <si>
    <t>Cambres Enclavament</t>
  </si>
  <si>
    <t>Semestral</t>
  </si>
  <si>
    <t>09.42</t>
  </si>
  <si>
    <t>Fondo</t>
  </si>
  <si>
    <t>Bon Pastor</t>
  </si>
  <si>
    <t>09.33</t>
  </si>
  <si>
    <t>Onze de Setembre</t>
  </si>
  <si>
    <t>09.32</t>
  </si>
  <si>
    <t>Mas Blau</t>
  </si>
  <si>
    <t>09.04</t>
  </si>
  <si>
    <t>09.09</t>
  </si>
  <si>
    <t>Les Moreres</t>
  </si>
  <si>
    <t>09.16</t>
  </si>
  <si>
    <t>Collblanc</t>
  </si>
  <si>
    <t xml:space="preserve">09.56 </t>
  </si>
  <si>
    <t>Foc</t>
  </si>
  <si>
    <t>09.54</t>
  </si>
  <si>
    <t>Zona Franca</t>
  </si>
  <si>
    <t>20N29</t>
  </si>
  <si>
    <t>Sotcentral</t>
  </si>
  <si>
    <t>Havaneres</t>
  </si>
  <si>
    <t>09.43</t>
  </si>
  <si>
    <t>Esglèsia Major</t>
  </si>
  <si>
    <t>09.02</t>
  </si>
  <si>
    <t>Terminal de Càrrega</t>
  </si>
  <si>
    <t>09.06</t>
  </si>
  <si>
    <t>Cèntric</t>
  </si>
  <si>
    <t>09.11</t>
  </si>
  <si>
    <t>Parc Logístic</t>
  </si>
  <si>
    <t>Can Tries Gornal</t>
  </si>
  <si>
    <t>09.17</t>
  </si>
  <si>
    <t>Camp Nou</t>
  </si>
  <si>
    <t>09.55</t>
  </si>
  <si>
    <t>Motors</t>
  </si>
  <si>
    <t>Neteja trens túnel de Rentat Zal</t>
  </si>
  <si>
    <t>Oficines Gornal</t>
  </si>
  <si>
    <t>Neteja oficines, dependències i cotxera Zal</t>
  </si>
  <si>
    <t>Guinardó/Hospital de Sant Pau</t>
  </si>
  <si>
    <t>Nova estació</t>
  </si>
  <si>
    <t xml:space="preserve">Bossa d'hores i esdeveniments de L9 </t>
  </si>
  <si>
    <t>Plaça de Maragall</t>
  </si>
  <si>
    <t>La Sagrera TAV</t>
  </si>
  <si>
    <t xml:space="preserve">Fregat a máquina </t>
  </si>
  <si>
    <t>SNENC</t>
  </si>
  <si>
    <t>Plaques Fotovoltaiques coberta</t>
  </si>
  <si>
    <t xml:space="preserve">Nova estació </t>
  </si>
  <si>
    <t>Controls aigua</t>
  </si>
  <si>
    <t>TOTAL COST MÀXIM LOT 6</t>
  </si>
  <si>
    <t>Suma de T.Anual</t>
  </si>
  <si>
    <t>OFERTA COST TOTAL LOT 6</t>
  </si>
  <si>
    <t>Neteja estacions L9 Nord</t>
  </si>
  <si>
    <t>Neteja Cambres Tècniques L9 Nord</t>
  </si>
  <si>
    <t>Neteja Cambres Tècniques L9 Sud</t>
  </si>
  <si>
    <t>COST 1R ANY</t>
  </si>
  <si>
    <t>MATRIU COSTOS SERVEIS DE NETEJA
OFERTA PREU/HORA</t>
  </si>
  <si>
    <t>INSTRUCCIONS PER COMPLIMENTAR LA OFERTA ECONÒMICA</t>
  </si>
  <si>
    <t>Els preus oferts s'entenen com a totals, comprenent tota classe de despeses (GG, BI, etc), exceptuant l'IVA que figurarà expressament a part.</t>
  </si>
  <si>
    <t>Reflectir els PREUS OFERTA anual sense IVA per cada tipus de servei. A cada pestanya es detallen els condicionants de preus màxims.</t>
  </si>
  <si>
    <t xml:space="preserve">Complimentar totes les caselles en </t>
  </si>
  <si>
    <t>GROG</t>
  </si>
  <si>
    <t>amb valors superiors a zero de la pestanya MATRIU DE COSTOS</t>
  </si>
  <si>
    <t>La pestanya "Desglossament Oferta Econòmica" recull els condicionants respecte el preu de licitació.</t>
  </si>
  <si>
    <t>Superar el condicionant de preu màxim en qualsevol casella implicarà l'exclusió de la oferta del procediment.</t>
  </si>
  <si>
    <t>No omplir el fitxer Excell d'acord amb aquestes instruccions implicarà que l'oferta no sigui vàlida i en conseqüència sigui exclosa del procediment.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</si>
</sst>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9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indexed="8"/>
      <name val="Calibri"/>
      <family val="2"/>
    </font>
    <font>
      <sz val="8"/>
      <name val="Arial"/>
      <family val="2"/>
    </font>
    <font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44" fontId="6" fillId="0" borderId="0" applyFont="0" applyFill="0" applyBorder="0" applyAlignment="0" applyProtection="0"/>
    <xf numFmtId="0" fontId="5" fillId="0" borderId="0"/>
    <xf numFmtId="0" fontId="8" fillId="0" borderId="0"/>
  </cellStyleXfs>
  <cellXfs count="3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10" fontId="1" fillId="0" borderId="0" xfId="2" applyNumberFormat="1" applyFont="1" applyFill="1" applyAlignment="1">
      <alignment horizontal="center" vertical="center"/>
    </xf>
    <xf numFmtId="9" fontId="1" fillId="0" borderId="0" xfId="2" applyFont="1" applyFill="1" applyAlignment="1">
      <alignment horizontal="center" vertical="center"/>
    </xf>
    <xf numFmtId="0" fontId="4" fillId="0" borderId="1" xfId="3" applyFont="1" applyBorder="1" applyAlignment="1">
      <alignment horizontal="center" vertical="center"/>
    </xf>
    <xf numFmtId="0" fontId="5" fillId="0" borderId="1" xfId="3" applyFont="1" applyBorder="1" applyAlignment="1">
      <alignment horizontal="left" vertical="center"/>
    </xf>
    <xf numFmtId="44" fontId="5" fillId="0" borderId="1" xfId="4" applyFont="1" applyBorder="1" applyAlignment="1">
      <alignment horizontal="center" vertical="center"/>
    </xf>
    <xf numFmtId="0" fontId="0" fillId="0" borderId="0" xfId="0" pivotButton="1" applyAlignment="1">
      <alignment vertical="center"/>
    </xf>
    <xf numFmtId="43" fontId="0" fillId="0" borderId="0" xfId="0" applyNumberFormat="1" applyAlignment="1">
      <alignment vertical="center"/>
    </xf>
    <xf numFmtId="9" fontId="0" fillId="0" borderId="0" xfId="2" applyFont="1" applyAlignment="1">
      <alignment horizontal="center" vertical="center"/>
    </xf>
    <xf numFmtId="43" fontId="0" fillId="2" borderId="0" xfId="1" applyFont="1" applyFill="1" applyAlignment="1">
      <alignment vertical="center"/>
    </xf>
    <xf numFmtId="44" fontId="5" fillId="3" borderId="1" xfId="4" applyFont="1" applyFill="1" applyBorder="1" applyAlignment="1">
      <alignment horizontal="center" vertical="center"/>
    </xf>
    <xf numFmtId="43" fontId="0" fillId="3" borderId="0" xfId="1" applyFont="1" applyFill="1" applyAlignment="1">
      <alignment vertical="center"/>
    </xf>
    <xf numFmtId="43" fontId="0" fillId="0" borderId="0" xfId="1" applyFont="1" applyAlignment="1">
      <alignment vertical="center"/>
    </xf>
    <xf numFmtId="10" fontId="0" fillId="0" borderId="0" xfId="2" applyNumberFormat="1" applyFont="1" applyAlignment="1">
      <alignment vertical="center"/>
    </xf>
    <xf numFmtId="43" fontId="0" fillId="0" borderId="0" xfId="0" applyNumberFormat="1" applyFont="1" applyAlignment="1">
      <alignment vertical="center"/>
    </xf>
    <xf numFmtId="10" fontId="0" fillId="0" borderId="0" xfId="0" applyNumberFormat="1" applyFont="1" applyAlignment="1">
      <alignment vertical="center"/>
    </xf>
    <xf numFmtId="43" fontId="0" fillId="3" borderId="0" xfId="1" applyNumberFormat="1" applyFont="1" applyFill="1" applyAlignment="1">
      <alignment vertical="center"/>
    </xf>
    <xf numFmtId="43" fontId="0" fillId="2" borderId="0" xfId="1" applyNumberFormat="1" applyFont="1" applyFill="1" applyAlignment="1">
      <alignment vertical="center"/>
    </xf>
    <xf numFmtId="0" fontId="0" fillId="0" borderId="0" xfId="0" applyAlignment="1">
      <alignment vertical="center" wrapText="1"/>
    </xf>
    <xf numFmtId="43" fontId="0" fillId="4" borderId="0" xfId="1" applyFont="1" applyFill="1" applyAlignment="1">
      <alignment vertical="center"/>
    </xf>
    <xf numFmtId="43" fontId="0" fillId="4" borderId="0" xfId="1" applyNumberFormat="1" applyFont="1" applyFill="1" applyAlignment="1">
      <alignment vertical="center"/>
    </xf>
    <xf numFmtId="44" fontId="0" fillId="0" borderId="0" xfId="0" applyNumberFormat="1"/>
    <xf numFmtId="0" fontId="0" fillId="0" borderId="0" xfId="0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4" fillId="0" borderId="1" xfId="3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4" fontId="5" fillId="5" borderId="1" xfId="4" applyFont="1" applyFill="1" applyBorder="1" applyAlignment="1">
      <alignment horizontal="center" vertical="center"/>
    </xf>
    <xf numFmtId="0" fontId="8" fillId="0" borderId="0" xfId="6"/>
    <xf numFmtId="0" fontId="4" fillId="0" borderId="0" xfId="6" applyFont="1" applyAlignment="1">
      <alignment vertical="center"/>
    </xf>
    <xf numFmtId="0" fontId="8" fillId="0" borderId="0" xfId="6" applyAlignment="1">
      <alignment horizontal="center" vertical="center"/>
    </xf>
    <xf numFmtId="0" fontId="5" fillId="0" borderId="0" xfId="6" applyFont="1" applyAlignment="1">
      <alignment vertical="center"/>
    </xf>
    <xf numFmtId="0" fontId="8" fillId="0" borderId="0" xfId="6" applyAlignment="1">
      <alignment vertical="center"/>
    </xf>
    <xf numFmtId="0" fontId="4" fillId="6" borderId="0" xfId="6" applyFont="1" applyFill="1" applyAlignment="1">
      <alignment horizontal="center" vertical="center"/>
    </xf>
  </cellXfs>
  <cellStyles count="7">
    <cellStyle name="Millares" xfId="1" builtinId="3"/>
    <cellStyle name="Moneda 2" xfId="4" xr:uid="{A99ABB61-8082-4225-AB46-3C3D58A39AAA}"/>
    <cellStyle name="Normal" xfId="0" builtinId="0"/>
    <cellStyle name="Normal 10" xfId="5" xr:uid="{E146EEA5-0C21-4615-AB9C-F2F03BCD5EAD}"/>
    <cellStyle name="Normal 2" xfId="3" xr:uid="{7E13A386-C537-4509-856B-8C86BA98582B}"/>
    <cellStyle name="Normal 3" xfId="6" xr:uid="{2AA90A7B-1C01-45DE-A2DA-E6EFB8FF5C7E}"/>
    <cellStyle name="Porcentaje" xfId="2" builtinId="5"/>
  </cellStyles>
  <dxfs count="174">
    <dxf>
      <numFmt numFmtId="35" formatCode="_-* #,##0.00_-;\-* #,##0.00_-;_-* &quot;-&quot;??_-;_-@_-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right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numFmt numFmtId="35" formatCode="_-* #,##0.00_-;\-* #,##0.0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numFmt numFmtId="35" formatCode="_-* #,##0.00_-;\-* #,##0.00_-;_-* &quot;-&quot;??_-;_-@_-"/>
      <fill>
        <patternFill patternType="solid">
          <fgColor indexed="64"/>
          <bgColor theme="7" tint="0.79998168889431442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numFmt numFmtId="35" formatCode="_-* #,##0.00_-;\-* #,##0.00_-;_-* &quot;-&quot;??_-;_-@_-"/>
      <fill>
        <patternFill patternType="solid">
          <fgColor indexed="64"/>
          <bgColor theme="7" tint="0.79998168889431442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numFmt numFmtId="35" formatCode="_-* #,##0.00_-;\-* #,##0.00_-;_-* &quot;-&quot;??_-;_-@_-"/>
      <fill>
        <patternFill patternType="solid">
          <fgColor indexed="64"/>
          <bgColor theme="7" tint="0.79998168889431442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numFmt numFmtId="35" formatCode="_-* #,##0.00_-;\-* #,##0.00_-;_-* &quot;-&quot;??_-;_-@_-"/>
      <fill>
        <patternFill patternType="solid">
          <fgColor indexed="64"/>
          <bgColor theme="7" tint="0.79998168889431442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7" tint="0.79998168889431442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numFmt numFmtId="35" formatCode="_-* #,##0.00_-;\-* #,##0.00_-;_-* &quot;-&quot;??_-;_-@_-"/>
      <fill>
        <patternFill patternType="solid">
          <fgColor indexed="64"/>
          <bgColor theme="7" tint="0.79998168889431442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7" tint="0.79998168889431442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7" tint="0.79998168889431442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numFmt numFmtId="35" formatCode="_-* #,##0.00_-;\-* #,##0.00_-;_-* &quot;-&quot;??_-;_-@_-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numFmt numFmtId="35" formatCode="_-* #,##0.00_-;\-* #,##0.00_-;_-* &quot;-&quot;??_-;_-@_-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numFmt numFmtId="35" formatCode="_-* #,##0.00_-;\-* #,##0.00_-;_-* &quot;-&quot;??_-;_-@_-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numFmt numFmtId="35" formatCode="_-* #,##0.00_-;\-* #,##0.00_-;_-* &quot;-&quot;??_-;_-@_-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4" formatCode="0.00%"/>
      <alignment horizontal="general" vertical="center" textRotation="0" wrapText="0" indent="0" justifyLastLine="0" shrinkToFit="0" readingOrder="0"/>
    </dxf>
    <dxf>
      <numFmt numFmtId="14" formatCode="0.00%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4" formatCode="0.00%"/>
      <alignment horizontal="general" vertical="center" textRotation="0" wrapText="0" indent="0" justifyLastLine="0" shrinkToFit="0" readingOrder="0"/>
    </dxf>
    <dxf>
      <numFmt numFmtId="14" formatCode="0.00%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4" formatCode="0.00%"/>
      <alignment horizontal="general" vertical="center" textRotation="0" wrapText="0" indent="0" justifyLastLine="0" shrinkToFit="0" readingOrder="0"/>
    </dxf>
    <dxf>
      <numFmt numFmtId="14" formatCode="0.00%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4" formatCode="0.00%"/>
      <alignment horizontal="general" vertical="center" textRotation="0" wrapText="0" indent="0" justifyLastLine="0" shrinkToFit="0" readingOrder="0"/>
    </dxf>
    <dxf>
      <numFmt numFmtId="14" formatCode="0.00%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arcia Garcia, Gaspar" refreshedDate="45994.611171643519" createdVersion="7" refreshedVersion="7" minRefreshableVersion="3" recordCount="118" xr:uid="{96613A67-A5CC-4691-87F0-EEB0184A51F5}">
  <cacheSource type="worksheet">
    <worksheetSource name="Tabla1"/>
  </cacheSource>
  <cacheFields count="41">
    <cacheField name="Posició" numFmtId="0">
      <sharedItems containsSemiMixedTypes="0" containsString="0" containsNumber="1" containsInteger="1" minValue="870" maxValue="1070" count="21">
        <n v="890"/>
        <n v="930"/>
        <n v="990"/>
        <n v="910"/>
        <n v="970"/>
        <n v="880"/>
        <n v="920"/>
        <n v="980"/>
        <n v="940"/>
        <n v="1000"/>
        <n v="870"/>
        <n v="960"/>
        <n v="900"/>
        <n v="950"/>
        <n v="1040" u="1"/>
        <n v="1050" u="1"/>
        <n v="1010" u="1"/>
        <n v="1060" u="1"/>
        <n v="1070" u="1"/>
        <n v="1030" u="1"/>
        <n v="1020" u="1"/>
      </sharedItems>
    </cacheField>
    <cacheField name="Ceco " numFmtId="0">
      <sharedItems count="4">
        <s v="20M62"/>
        <s v="20M61"/>
        <s v="20N28"/>
        <s v="20N29"/>
      </sharedItems>
    </cacheField>
    <cacheField name="OE" numFmtId="0">
      <sharedItems containsSemiMixedTypes="0" containsString="0" containsNumber="1" containsInteger="1" minValue="21395" maxValue="21638" count="9">
        <n v="21476"/>
        <n v="21397"/>
        <n v="21561"/>
        <n v="21399"/>
        <n v="21533"/>
        <n v="21395"/>
        <n v="21532"/>
        <n v="21465"/>
        <n v="21638"/>
      </sharedItems>
    </cacheField>
    <cacheField name="PARTIDA PRESSUPOST" numFmtId="0">
      <sharedItems count="19">
        <s v="Bossa d'hores i esdeveniments de L9 "/>
        <s v="Bossa d'hores (50 %) i esdeveniments de trens L9 Nord"/>
        <s v="Bossa d'hores (50 %) i esdeveniments de trens L9 Sud"/>
        <s v="Neteja oficines, dependències i cotxera Can Zam"/>
        <s v="Neteja oficines, dependències i cotxera Zal"/>
        <s v="Neteja a fons + patis de vies L9"/>
        <s v="Manteniment Trens Línia 9 Nord"/>
        <s v="Manteniment + integrals Trens Línia 9 Sud (Zal)"/>
        <s v="Neteja trens túnel de Rentat Can Zam"/>
        <s v="Neteja trens túnel de Rentat Zal"/>
        <s v="Neteja estacions L9 Nord"/>
        <s v="Oficines Gornal"/>
        <s v="Neteja Cambres Tècniques L9 Nord"/>
        <s v="Neteja Cambres Tècniques L9 Sud"/>
        <s v="Neteja estació " u="1"/>
        <s v="Neteja Sotcentrals L9 Sud" u="1"/>
        <s v="Neteja Sotcentrals L9 Nord" u="1"/>
        <s v="Cambra d'enclavaments L9 Nord" u="1"/>
        <s v="Cambra d'enclavaments L9 Sud" u="1"/>
      </sharedItems>
    </cacheField>
    <cacheField name="LOT" numFmtId="0">
      <sharedItems/>
    </cacheField>
    <cacheField name="LÍNIA" numFmtId="0">
      <sharedItems count="2">
        <s v="L09N"/>
        <s v="L09S"/>
      </sharedItems>
    </cacheField>
    <cacheField name="Nº EST" numFmtId="0">
      <sharedItems containsBlank="1"/>
    </cacheField>
    <cacheField name="UBICACIÓ" numFmtId="0">
      <sharedItems/>
    </cacheField>
    <cacheField name="UNITAT" numFmtId="0">
      <sharedItems/>
    </cacheField>
    <cacheField name="SISTEMA" numFmtId="0">
      <sharedItems/>
    </cacheField>
    <cacheField name="SERVEI" numFmtId="0">
      <sharedItems/>
    </cacheField>
    <cacheField name="TIPUS PREU" numFmtId="0">
      <sharedItems/>
    </cacheField>
    <cacheField name="CODI" numFmtId="0">
      <sharedItems/>
    </cacheField>
    <cacheField name="OBSERVACIONS" numFmtId="0">
      <sharedItems containsBlank="1"/>
    </cacheField>
    <cacheField name="Freqüència" numFmtId="0">
      <sharedItems/>
    </cacheField>
    <cacheField name="Nº Serveis" numFmtId="43">
      <sharedItems containsSemiMixedTypes="0" containsString="0" containsNumber="1" containsInteger="1" minValue="1" maxValue="365"/>
    </cacheField>
    <cacheField name="Hores/acció " numFmtId="43">
      <sharedItems containsSemiMixedTypes="0" containsString="0" containsNumber="1" minValue="0.5" maxValue="275"/>
    </cacheField>
    <cacheField name="T.Anual" numFmtId="43">
      <sharedItems containsSemiMixedTypes="0" containsString="0" containsNumber="1" minValue="6" maxValue="6000"/>
    </cacheField>
    <cacheField name="%T1" numFmtId="10">
      <sharedItems containsSemiMixedTypes="0" containsString="0" containsNumber="1" minValue="0" maxValue="1"/>
    </cacheField>
    <cacheField name="%T2" numFmtId="10">
      <sharedItems containsSemiMixedTypes="0" containsString="0" containsNumber="1" minValue="0" maxValue="1"/>
    </cacheField>
    <cacheField name="%T3" numFmtId="10">
      <sharedItems containsSemiMixedTypes="0" containsString="0" containsNumber="1" minValue="0" maxValue="1"/>
    </cacheField>
    <cacheField name="Check " numFmtId="10">
      <sharedItems containsSemiMixedTypes="0" containsString="0" containsNumber="1" containsInteger="1" minValue="1" maxValue="1"/>
    </cacheField>
    <cacheField name="T1 (h)" numFmtId="43">
      <sharedItems containsSemiMixedTypes="0" containsString="0" containsNumber="1" minValue="0" maxValue="3000"/>
    </cacheField>
    <cacheField name="T2 (h)" numFmtId="43">
      <sharedItems containsSemiMixedTypes="0" containsString="0" containsNumber="1" minValue="0" maxValue="2555"/>
    </cacheField>
    <cacheField name="T3 (h)" numFmtId="43">
      <sharedItems containsSemiMixedTypes="0" containsString="0" containsNumber="1" minValue="0" maxValue="4625"/>
    </cacheField>
    <cacheField name="T1 (€)" numFmtId="43">
      <sharedItems containsSemiMixedTypes="0" containsString="0" containsNumber="1" minValue="0" maxValue="89994.6"/>
    </cacheField>
    <cacheField name="T2 (€)" numFmtId="43">
      <sharedItems containsSemiMixedTypes="0" containsString="0" containsNumber="1" minValue="0" maxValue="78990.891000000003"/>
    </cacheField>
    <cacheField name="T3 (€)" numFmtId="43">
      <sharedItems containsSemiMixedTypes="0" containsString="0" containsNumber="1" minValue="0" maxValue="157286.16750000001"/>
    </cacheField>
    <cacheField name="COST 1R ANY" numFmtId="43">
      <sharedItems containsSemiMixedTypes="0" containsString="0" containsNumber="1" minValue="0" maxValue="184488.93000000002"/>
    </cacheField>
    <cacheField name="COST 2N ANY" numFmtId="43">
      <sharedItems containsSemiMixedTypes="0" containsString="0" containsNumber="1" minValue="0" maxValue="188178.70860000001"/>
    </cacheField>
    <cacheField name="COST 3R ANY" numFmtId="43">
      <sharedItems containsSemiMixedTypes="0" containsString="0" containsNumber="1" minValue="187.26076368000003" maxValue="191942.28277200001"/>
    </cacheField>
    <cacheField name="COST 4T ANY" numFmtId="43">
      <sharedItems containsSemiMixedTypes="0" containsString="0" containsNumber="1" minValue="191.00597895359999" maxValue="195781.12842744001"/>
    </cacheField>
    <cacheField name="TOTAL COST MÀXIM" numFmtId="43">
      <sharedItems containsSemiMixedTypes="0" containsString="0" containsNumber="1" minValue="741.84492663360004" maxValue="760391.0497994402"/>
    </cacheField>
    <cacheField name="OFERTA T1 (€)" numFmtId="43">
      <sharedItems containsSemiMixedTypes="0" containsString="0" containsNumber="1" containsInteger="1" minValue="0" maxValue="0"/>
    </cacheField>
    <cacheField name="OFERTA T2 (€)" numFmtId="43">
      <sharedItems containsSemiMixedTypes="0" containsString="0" containsNumber="1" containsInteger="1" minValue="0" maxValue="0"/>
    </cacheField>
    <cacheField name="OFERTA T3 (€)" numFmtId="43">
      <sharedItems containsSemiMixedTypes="0" containsString="0" containsNumber="1" containsInteger="1" minValue="0" maxValue="0"/>
    </cacheField>
    <cacheField name="OFERTA COST 1R ANY (€)" numFmtId="43">
      <sharedItems containsSemiMixedTypes="0" containsString="0" containsNumber="1" containsInteger="1" minValue="0" maxValue="0"/>
    </cacheField>
    <cacheField name="OFERTA COST 2N ANY (€)" numFmtId="43">
      <sharedItems containsSemiMixedTypes="0" containsString="0" containsNumber="1" containsInteger="1" minValue="0" maxValue="0"/>
    </cacheField>
    <cacheField name="OFERTA COST 3R ANY (€)" numFmtId="43">
      <sharedItems containsSemiMixedTypes="0" containsString="0" containsNumber="1" containsInteger="1" minValue="0" maxValue="0"/>
    </cacheField>
    <cacheField name="OFERTA COST 4T ANY (€)" numFmtId="43">
      <sharedItems containsSemiMixedTypes="0" containsString="0" containsNumber="1" containsInteger="1" minValue="0" maxValue="0"/>
    </cacheField>
    <cacheField name="OFERTA COST TOTAL " numFmtId="43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8">
  <r>
    <x v="0"/>
    <x v="0"/>
    <x v="0"/>
    <x v="0"/>
    <s v="Lot 6"/>
    <x v="0"/>
    <s v="09.30"/>
    <s v="La Sagrera"/>
    <s v="Neteja"/>
    <s v="Estació"/>
    <s v="Bossa d'hores"/>
    <s v="Neteja manteniment"/>
    <s v="SNE BH"/>
    <m/>
    <s v="Anual"/>
    <n v="1"/>
    <n v="112.57"/>
    <n v="112.57"/>
    <n v="0.4"/>
    <n v="0.4"/>
    <n v="0.2"/>
    <n v="1"/>
    <n v="45.027999999999999"/>
    <n v="45.027999999999999"/>
    <n v="22.513999999999999"/>
    <n v="1350.7589496000001"/>
    <n v="1350.7589496000001"/>
    <n v="742.9174222800001"/>
    <n v="3444.4353214800003"/>
    <n v="3513.3240279095999"/>
    <n v="3583.5905084677925"/>
    <n v="3655.2623186371479"/>
    <n v="14196.61217649454"/>
    <n v="0"/>
    <n v="0"/>
    <n v="0"/>
    <n v="0"/>
    <n v="0"/>
    <n v="0"/>
    <n v="0"/>
    <n v="0"/>
  </r>
  <r>
    <x v="1"/>
    <x v="1"/>
    <x v="1"/>
    <x v="1"/>
    <s v="Lot 6"/>
    <x v="0"/>
    <s v="09.30"/>
    <s v="La Sagrera"/>
    <s v="Neteja"/>
    <s v="Trens"/>
    <s v="Bossa d'hores"/>
    <s v="Neteja especialista"/>
    <s v="SNT BH"/>
    <m/>
    <s v="Anual"/>
    <n v="1"/>
    <n v="112.57"/>
    <n v="112.57"/>
    <n v="0.4"/>
    <n v="0.4"/>
    <n v="0.2"/>
    <n v="1"/>
    <n v="45.027999999999999"/>
    <n v="45.027999999999999"/>
    <n v="22.513999999999999"/>
    <n v="1392.0946535999999"/>
    <n v="1392.0946535999999"/>
    <n v="765.65205948000005"/>
    <n v="3549.8413666799997"/>
    <n v="3620.8381940136001"/>
    <n v="3693.2549578938724"/>
    <n v="3767.1200570517503"/>
    <n v="14631.054575639222"/>
    <n v="0"/>
    <n v="0"/>
    <n v="0"/>
    <n v="0"/>
    <n v="0"/>
    <n v="0"/>
    <n v="0"/>
    <n v="0"/>
  </r>
  <r>
    <x v="1"/>
    <x v="1"/>
    <x v="1"/>
    <x v="1"/>
    <s v="Lot 6"/>
    <x v="0"/>
    <s v="Taller CZ"/>
    <s v="Can Zam"/>
    <s v="Neteja"/>
    <s v="Trens"/>
    <s v="Bossa d'hores"/>
    <s v="Neteja especialista"/>
    <s v="SNT BH"/>
    <m/>
    <s v="Anual"/>
    <n v="1"/>
    <n v="112.57"/>
    <n v="112.57"/>
    <n v="0.4"/>
    <n v="0.4"/>
    <n v="0.2"/>
    <n v="1"/>
    <n v="45.027999999999999"/>
    <n v="45.027999999999999"/>
    <n v="22.513999999999999"/>
    <n v="1392.0946535999999"/>
    <n v="1392.0946535999999"/>
    <n v="765.65205948000005"/>
    <n v="3549.8413666799997"/>
    <n v="3620.8381940136001"/>
    <n v="3693.2549578938724"/>
    <n v="3767.1200570517503"/>
    <n v="14631.054575639222"/>
    <n v="0"/>
    <n v="0"/>
    <n v="0"/>
    <n v="0"/>
    <n v="0"/>
    <n v="0"/>
    <n v="0"/>
    <n v="0"/>
  </r>
  <r>
    <x v="1"/>
    <x v="1"/>
    <x v="1"/>
    <x v="1"/>
    <s v="Lot 6"/>
    <x v="0"/>
    <s v="09.36"/>
    <s v="Gorg"/>
    <s v="Neteja"/>
    <s v="Trens"/>
    <s v="Bossa d'hores"/>
    <s v="Neteja especialista"/>
    <s v="SNT BH"/>
    <m/>
    <s v="Anual"/>
    <n v="1"/>
    <n v="112.57"/>
    <n v="112.57"/>
    <n v="0.4"/>
    <n v="0.4"/>
    <n v="0.2"/>
    <n v="1"/>
    <n v="45.027999999999999"/>
    <n v="45.027999999999999"/>
    <n v="22.513999999999999"/>
    <n v="1392.0946535999999"/>
    <n v="1392.0946535999999"/>
    <n v="765.65205948000005"/>
    <n v="3549.8413666799997"/>
    <n v="3620.8381940136001"/>
    <n v="3693.2549578938724"/>
    <n v="3767.1200570517503"/>
    <n v="14631.054575639222"/>
    <n v="0"/>
    <n v="0"/>
    <n v="0"/>
    <n v="0"/>
    <n v="0"/>
    <n v="0"/>
    <n v="0"/>
    <n v="0"/>
  </r>
  <r>
    <x v="2"/>
    <x v="2"/>
    <x v="2"/>
    <x v="2"/>
    <s v="Lot 6"/>
    <x v="1"/>
    <s v="Taller ZAL"/>
    <s v="Zal"/>
    <s v="Neteja"/>
    <s v="Trens"/>
    <s v="Bossa d'hores"/>
    <s v="Neteja especialista"/>
    <s v="SNT BH"/>
    <m/>
    <s v="Anual"/>
    <n v="1"/>
    <n v="112.57"/>
    <n v="112.57"/>
    <n v="0.4"/>
    <n v="0.4"/>
    <n v="0.2"/>
    <n v="1"/>
    <n v="45.027999999999999"/>
    <n v="45.027999999999999"/>
    <n v="22.513999999999999"/>
    <n v="1392.0946535999999"/>
    <n v="1392.0946535999999"/>
    <n v="765.65205948000005"/>
    <n v="3549.8413666799997"/>
    <n v="3620.8381940136001"/>
    <n v="3693.2549578938724"/>
    <n v="3767.1200570517503"/>
    <n v="14631.054575639222"/>
    <n v="0"/>
    <n v="0"/>
    <n v="0"/>
    <n v="0"/>
    <n v="0"/>
    <n v="0"/>
    <n v="0"/>
    <n v="0"/>
  </r>
  <r>
    <x v="2"/>
    <x v="2"/>
    <x v="2"/>
    <x v="2"/>
    <s v="Lot 6"/>
    <x v="1"/>
    <s v="09.01"/>
    <s v="Aeroport T1"/>
    <s v="Neteja"/>
    <s v="Trens"/>
    <s v="Bossa d'hores"/>
    <s v="Neteja especialista"/>
    <s v="SNT BH"/>
    <m/>
    <s v="Anual"/>
    <n v="1"/>
    <n v="112.57"/>
    <n v="112.57"/>
    <n v="0.4"/>
    <n v="0.4"/>
    <n v="0.2"/>
    <n v="1"/>
    <n v="45.027999999999999"/>
    <n v="45.027999999999999"/>
    <n v="22.513999999999999"/>
    <n v="1392.0946535999999"/>
    <n v="1392.0946535999999"/>
    <n v="765.65205948000005"/>
    <n v="3549.8413666799997"/>
    <n v="3620.8381940136001"/>
    <n v="3693.2549578938724"/>
    <n v="3767.1200570517503"/>
    <n v="14631.054575639222"/>
    <n v="0"/>
    <n v="0"/>
    <n v="0"/>
    <n v="0"/>
    <n v="0"/>
    <n v="0"/>
    <n v="0"/>
    <n v="0"/>
  </r>
  <r>
    <x v="2"/>
    <x v="2"/>
    <x v="2"/>
    <x v="2"/>
    <s v="Lot 6"/>
    <x v="1"/>
    <s v="09.51"/>
    <s v="ZAL / Riu Vell"/>
    <s v="Neteja"/>
    <s v="Trens"/>
    <s v="Bossa d'hores"/>
    <s v="Neteja especialista"/>
    <s v="SNT BH"/>
    <m/>
    <s v="Anual"/>
    <n v="1"/>
    <n v="112.57"/>
    <n v="112.57"/>
    <n v="0.4"/>
    <n v="0.4"/>
    <n v="0.2"/>
    <n v="1"/>
    <n v="45.027999999999999"/>
    <n v="45.027999999999999"/>
    <n v="22.513999999999999"/>
    <n v="1392.0946535999999"/>
    <n v="1392.0946535999999"/>
    <n v="765.65205948000005"/>
    <n v="3549.8413666799997"/>
    <n v="3620.8381940136001"/>
    <n v="3693.2549578938724"/>
    <n v="3767.1200570517503"/>
    <n v="14631.054575639222"/>
    <n v="0"/>
    <n v="0"/>
    <n v="0"/>
    <n v="0"/>
    <n v="0"/>
    <n v="0"/>
    <n v="0"/>
    <n v="0"/>
  </r>
  <r>
    <x v="3"/>
    <x v="0"/>
    <x v="3"/>
    <x v="3"/>
    <s v="Lot 6"/>
    <x v="0"/>
    <s v="Taller CZ"/>
    <s v="Can Zam"/>
    <s v="Neteja"/>
    <s v="Taller"/>
    <s v="Fregat a máquina"/>
    <s v="Neteja especialista"/>
    <s v="SNE FM"/>
    <m/>
    <s v="Diària"/>
    <n v="250"/>
    <n v="7"/>
    <n v="1750"/>
    <n v="0.5"/>
    <n v="0.5"/>
    <n v="0"/>
    <n v="1"/>
    <n v="875"/>
    <n v="875"/>
    <n v="0"/>
    <n v="27051.674999999999"/>
    <n v="27051.674999999999"/>
    <n v="0"/>
    <n v="54103.35"/>
    <n v="55185.417000000001"/>
    <n v="56289.125340000006"/>
    <n v="57414.907846800008"/>
    <n v="222992.80018680001"/>
    <n v="0"/>
    <n v="0"/>
    <n v="0"/>
    <n v="0"/>
    <n v="0"/>
    <n v="0"/>
    <n v="0"/>
    <n v="0"/>
  </r>
  <r>
    <x v="4"/>
    <x v="3"/>
    <x v="4"/>
    <x v="4"/>
    <s v="Lot 6"/>
    <x v="1"/>
    <s v="Taller ZAL"/>
    <s v="Zal"/>
    <s v="Neteja"/>
    <s v="Taller"/>
    <s v="Fregat a máquina"/>
    <s v="Neteja especialista"/>
    <s v="SNE FM"/>
    <m/>
    <s v="Diària"/>
    <n v="250"/>
    <n v="7"/>
    <n v="1750"/>
    <n v="0.5"/>
    <n v="0.5"/>
    <n v="0"/>
    <n v="1"/>
    <n v="875"/>
    <n v="875"/>
    <n v="0"/>
    <n v="27051.674999999999"/>
    <n v="27051.674999999999"/>
    <n v="0"/>
    <n v="54103.35"/>
    <n v="55185.417000000001"/>
    <n v="56289.125340000006"/>
    <n v="57414.907846800008"/>
    <n v="222992.80018680001"/>
    <n v="0"/>
    <n v="0"/>
    <n v="0"/>
    <n v="0"/>
    <n v="0"/>
    <n v="0"/>
    <n v="0"/>
    <n v="0"/>
  </r>
  <r>
    <x v="5"/>
    <x v="0"/>
    <x v="3"/>
    <x v="5"/>
    <s v="Lot 6"/>
    <x v="0"/>
    <s v="09.30"/>
    <s v="La Sagrera"/>
    <s v="Neteja"/>
    <s v="Estació"/>
    <s v="Neteja cíclica"/>
    <s v="Neteja manteniment"/>
    <s v="SNE NF"/>
    <s v="Neteja a fons + pati de vies"/>
    <s v="Diària"/>
    <n v="250"/>
    <n v="10"/>
    <n v="2500"/>
    <n v="0"/>
    <n v="0"/>
    <n v="1"/>
    <n v="1"/>
    <n v="0"/>
    <n v="0"/>
    <n v="2500"/>
    <n v="0"/>
    <n v="0"/>
    <n v="82495.05"/>
    <n v="82495.05"/>
    <n v="84144.951000000015"/>
    <n v="85827.850020000013"/>
    <n v="87544.407020400016"/>
    <n v="340012.25804040005"/>
    <n v="0"/>
    <n v="0"/>
    <n v="0"/>
    <n v="0"/>
    <n v="0"/>
    <n v="0"/>
    <n v="0"/>
    <n v="0"/>
  </r>
  <r>
    <x v="3"/>
    <x v="0"/>
    <x v="3"/>
    <x v="3"/>
    <s v="Lot 6"/>
    <x v="0"/>
    <s v="Taller CZ"/>
    <s v="Can Zam"/>
    <s v="Neteja"/>
    <s v="Taller"/>
    <s v="Neteja cíclica"/>
    <s v="Neteja manteniment"/>
    <s v="SNE NF"/>
    <s v="Neteja a fons + pati de vies"/>
    <s v="Diària"/>
    <n v="250"/>
    <n v="10"/>
    <n v="2500"/>
    <n v="0"/>
    <n v="0"/>
    <n v="1"/>
    <n v="1"/>
    <n v="0"/>
    <n v="0"/>
    <n v="2500"/>
    <n v="0"/>
    <n v="0"/>
    <n v="82495.05"/>
    <n v="82495.05"/>
    <n v="84144.951000000015"/>
    <n v="85827.850020000013"/>
    <n v="87544.407020400016"/>
    <n v="340012.25804040005"/>
    <n v="0"/>
    <n v="0"/>
    <n v="0"/>
    <n v="0"/>
    <n v="0"/>
    <n v="0"/>
    <n v="0"/>
    <n v="0"/>
  </r>
  <r>
    <x v="4"/>
    <x v="3"/>
    <x v="4"/>
    <x v="4"/>
    <s v="Lot 6"/>
    <x v="1"/>
    <s v="Taller ZAL"/>
    <s v="Zal"/>
    <s v="Neteja"/>
    <s v="Taller"/>
    <s v="Neteja cíclica"/>
    <s v="Neteja manteniment"/>
    <s v="SNE NF"/>
    <s v="Neteja a fons + pati de vies"/>
    <s v="Diària"/>
    <n v="250"/>
    <n v="10"/>
    <n v="2500"/>
    <n v="0"/>
    <n v="0"/>
    <n v="1"/>
    <n v="1"/>
    <n v="0"/>
    <n v="0"/>
    <n v="2500"/>
    <n v="0"/>
    <n v="0"/>
    <n v="82495.05"/>
    <n v="82495.05"/>
    <n v="84144.951000000015"/>
    <n v="85827.850020000013"/>
    <n v="87544.407020400016"/>
    <n v="340012.25804040005"/>
    <n v="0"/>
    <n v="0"/>
    <n v="0"/>
    <n v="0"/>
    <n v="0"/>
    <n v="0"/>
    <n v="0"/>
    <n v="0"/>
  </r>
  <r>
    <x v="6"/>
    <x v="1"/>
    <x v="5"/>
    <x v="6"/>
    <s v="Lot 6"/>
    <x v="0"/>
    <s v="Taller CZ"/>
    <s v="Can Zam"/>
    <s v="Neteja"/>
    <s v="Trens"/>
    <s v="Neteja integral "/>
    <s v="Neteja especialista"/>
    <s v="SNT TI"/>
    <m/>
    <s v="Diària"/>
    <n v="250"/>
    <n v="7"/>
    <n v="1750"/>
    <n v="0"/>
    <n v="0"/>
    <n v="1"/>
    <n v="1"/>
    <n v="0"/>
    <n v="0"/>
    <n v="1750"/>
    <n v="0"/>
    <n v="0"/>
    <n v="59513.685000000005"/>
    <n v="59513.685000000005"/>
    <n v="60703.958700000003"/>
    <n v="61918.037874000009"/>
    <n v="63156.398631480013"/>
    <n v="245292.08020548004"/>
    <n v="0"/>
    <n v="0"/>
    <n v="0"/>
    <n v="0"/>
    <n v="0"/>
    <n v="0"/>
    <n v="0"/>
    <n v="0"/>
  </r>
  <r>
    <x v="7"/>
    <x v="2"/>
    <x v="6"/>
    <x v="7"/>
    <s v="Lot 6"/>
    <x v="1"/>
    <s v="Taller ZAL"/>
    <s v="Zal"/>
    <s v="Neteja"/>
    <s v="Trens"/>
    <s v="Neteja integral "/>
    <s v="Neteja especialista"/>
    <s v="SNT TI"/>
    <m/>
    <s v="Diària"/>
    <n v="250"/>
    <n v="7"/>
    <n v="1750"/>
    <n v="0"/>
    <n v="0"/>
    <n v="1"/>
    <n v="1"/>
    <n v="0"/>
    <n v="0"/>
    <n v="1750"/>
    <n v="0"/>
    <n v="0"/>
    <n v="59513.685000000005"/>
    <n v="59513.685000000005"/>
    <n v="60703.958700000003"/>
    <n v="61918.037874000009"/>
    <n v="63156.398631480013"/>
    <n v="245292.08020548004"/>
    <n v="0"/>
    <n v="0"/>
    <n v="0"/>
    <n v="0"/>
    <n v="0"/>
    <n v="0"/>
    <n v="0"/>
    <n v="0"/>
  </r>
  <r>
    <x v="8"/>
    <x v="1"/>
    <x v="5"/>
    <x v="8"/>
    <s v="Lot 6"/>
    <x v="0"/>
    <s v="Taller CZ"/>
    <s v="Can Zam"/>
    <s v="Neteja"/>
    <s v="Trens"/>
    <s v="Neteja túnel rentat"/>
    <s v="Neteja especialista"/>
    <s v="SNT TR"/>
    <m/>
    <s v="Diària"/>
    <n v="250"/>
    <n v="14"/>
    <n v="3500"/>
    <n v="0"/>
    <n v="0"/>
    <n v="1"/>
    <n v="1"/>
    <n v="0"/>
    <n v="0"/>
    <n v="3500"/>
    <n v="0"/>
    <n v="0"/>
    <n v="119027.37000000001"/>
    <n v="119027.37000000001"/>
    <n v="121407.91740000001"/>
    <n v="123836.07574800002"/>
    <n v="126312.79726296003"/>
    <n v="490584.16041096009"/>
    <n v="0"/>
    <n v="0"/>
    <n v="0"/>
    <n v="0"/>
    <n v="0"/>
    <n v="0"/>
    <n v="0"/>
    <n v="0"/>
  </r>
  <r>
    <x v="9"/>
    <x v="2"/>
    <x v="6"/>
    <x v="9"/>
    <s v="Lot 6"/>
    <x v="1"/>
    <s v="Taller ZAL"/>
    <s v="Zal"/>
    <s v="Neteja"/>
    <s v="Trens"/>
    <s v="Neteja túnel rentat"/>
    <s v="Neteja especialista"/>
    <s v="SNT TR"/>
    <m/>
    <s v="Diària"/>
    <n v="250"/>
    <n v="14"/>
    <n v="3500"/>
    <n v="0"/>
    <n v="0"/>
    <n v="1"/>
    <n v="1"/>
    <n v="0"/>
    <n v="0"/>
    <n v="3500"/>
    <n v="0"/>
    <n v="0"/>
    <n v="119027.37000000001"/>
    <n v="119027.37000000001"/>
    <n v="121407.91740000001"/>
    <n v="123836.07574800002"/>
    <n v="126312.79726296003"/>
    <n v="490584.16041096009"/>
    <n v="0"/>
    <n v="0"/>
    <n v="0"/>
    <n v="0"/>
    <n v="0"/>
    <n v="0"/>
    <n v="0"/>
    <n v="0"/>
  </r>
  <r>
    <x v="6"/>
    <x v="1"/>
    <x v="5"/>
    <x v="6"/>
    <s v="Lot 6"/>
    <x v="0"/>
    <s v="Taller CZ"/>
    <s v="Can Zam"/>
    <s v="Neteja"/>
    <s v="Trens"/>
    <s v="Eliminació grafiti trens"/>
    <s v="Neteja especialista"/>
    <s v="SEN R2"/>
    <m/>
    <s v="Setmanal"/>
    <n v="115"/>
    <n v="14"/>
    <n v="1610"/>
    <n v="0.5"/>
    <n v="0.5"/>
    <n v="0"/>
    <n v="1"/>
    <n v="805"/>
    <n v="805"/>
    <n v="0"/>
    <n v="24887.541000000001"/>
    <n v="24887.541000000001"/>
    <n v="0"/>
    <n v="49775.082000000002"/>
    <n v="50770.583640000004"/>
    <n v="51785.995312800005"/>
    <n v="52821.715219056008"/>
    <n v="205153.37617185601"/>
    <n v="0"/>
    <n v="0"/>
    <n v="0"/>
    <n v="0"/>
    <n v="0"/>
    <n v="0"/>
    <n v="0"/>
    <n v="0"/>
  </r>
  <r>
    <x v="7"/>
    <x v="2"/>
    <x v="6"/>
    <x v="7"/>
    <s v="Lot 6"/>
    <x v="1"/>
    <s v="Taller ZAL"/>
    <s v="Zal"/>
    <s v="Neteja"/>
    <s v="Trens"/>
    <s v="Eliminació grafiti trens"/>
    <s v="Neteja especialista"/>
    <s v="SEN R2"/>
    <m/>
    <s v="Setmanal"/>
    <n v="115"/>
    <n v="14"/>
    <n v="1610"/>
    <n v="0.5"/>
    <n v="0.5"/>
    <n v="0"/>
    <n v="1"/>
    <n v="805"/>
    <n v="805"/>
    <n v="0"/>
    <n v="24887.541000000001"/>
    <n v="24887.541000000001"/>
    <n v="0"/>
    <n v="49775.082000000002"/>
    <n v="50770.583640000004"/>
    <n v="51785.995312800005"/>
    <n v="52821.715219056008"/>
    <n v="205153.37617185601"/>
    <n v="0"/>
    <n v="0"/>
    <n v="0"/>
    <n v="0"/>
    <n v="0"/>
    <n v="0"/>
    <n v="0"/>
    <n v="0"/>
  </r>
  <r>
    <x v="6"/>
    <x v="1"/>
    <x v="5"/>
    <x v="6"/>
    <s v="Lot 6"/>
    <x v="0"/>
    <s v="09.30"/>
    <s v="La Sagrera"/>
    <s v="Neteja"/>
    <s v="Trens"/>
    <s v="Neteja correctiu trens"/>
    <s v="Neteja especialista"/>
    <s v="SNT TT"/>
    <m/>
    <s v="Diària"/>
    <n v="365"/>
    <n v="14"/>
    <n v="5110"/>
    <n v="0.5"/>
    <n v="0.5"/>
    <n v="0"/>
    <n v="1"/>
    <n v="2555"/>
    <n v="2555"/>
    <n v="0"/>
    <n v="78990.891000000003"/>
    <n v="78990.891000000003"/>
    <n v="0"/>
    <n v="157981.78200000001"/>
    <n v="161141.41764"/>
    <n v="164364.24599280002"/>
    <n v="167651.53091265605"/>
    <n v="651138.9765454561"/>
    <n v="0"/>
    <n v="0"/>
    <n v="0"/>
    <n v="0"/>
    <n v="0"/>
    <n v="0"/>
    <n v="0"/>
    <n v="0"/>
  </r>
  <r>
    <x v="7"/>
    <x v="2"/>
    <x v="6"/>
    <x v="7"/>
    <s v="Lot 6"/>
    <x v="1"/>
    <s v="09.01"/>
    <s v="Aeroport T1"/>
    <s v="Neteja"/>
    <s v="Trens"/>
    <s v="Neteja correctiu trens"/>
    <s v="Neteja especialista"/>
    <s v="SNT TT"/>
    <m/>
    <s v="Diària"/>
    <n v="365"/>
    <n v="14"/>
    <n v="5110"/>
    <n v="0.5"/>
    <n v="0.5"/>
    <n v="0"/>
    <n v="1"/>
    <n v="2555"/>
    <n v="2555"/>
    <n v="0"/>
    <n v="78990.891000000003"/>
    <n v="78990.891000000003"/>
    <n v="0"/>
    <n v="157981.78200000001"/>
    <n v="161141.41764"/>
    <n v="164364.24599280002"/>
    <n v="167651.53091265605"/>
    <n v="651138.9765454561"/>
    <n v="0"/>
    <n v="0"/>
    <n v="0"/>
    <n v="0"/>
    <n v="0"/>
    <n v="0"/>
    <n v="0"/>
    <n v="0"/>
  </r>
  <r>
    <x v="10"/>
    <x v="0"/>
    <x v="7"/>
    <x v="10"/>
    <s v="Lot 6"/>
    <x v="0"/>
    <s v="09.30"/>
    <s v="La Sagrera"/>
    <s v="Neteja"/>
    <s v="Estació"/>
    <s v="Neteja manteniment tipus 1"/>
    <s v="Neteja manteniment"/>
    <s v="SNE T1"/>
    <m/>
    <s v="Diària"/>
    <n v="365"/>
    <n v="5.75"/>
    <n v="2098.75"/>
    <n v="0"/>
    <n v="1"/>
    <n v="0"/>
    <n v="1"/>
    <n v="0"/>
    <n v="2098.75"/>
    <n v="0"/>
    <n v="0"/>
    <n v="62958.722249999999"/>
    <n v="0"/>
    <n v="62958.722249999999"/>
    <n v="64217.896695000003"/>
    <n v="65502.254628900002"/>
    <n v="66812.299721478004"/>
    <n v="259491.17329537799"/>
    <n v="0"/>
    <n v="0"/>
    <n v="0"/>
    <n v="0"/>
    <n v="0"/>
    <n v="0"/>
    <n v="0"/>
    <n v="0"/>
  </r>
  <r>
    <x v="10"/>
    <x v="0"/>
    <x v="7"/>
    <x v="10"/>
    <s v="Lot 6"/>
    <x v="0"/>
    <s v="09.30"/>
    <s v="La Sagrera"/>
    <s v="Neteja"/>
    <s v="Estació"/>
    <s v="Neteja mantenimnet tipus 2"/>
    <s v="Neteja manteniment"/>
    <s v="SNE T2"/>
    <m/>
    <s v="Diària"/>
    <n v="365"/>
    <n v="3.5"/>
    <n v="1277.5"/>
    <n v="0"/>
    <n v="1"/>
    <n v="0"/>
    <n v="1"/>
    <n v="0"/>
    <n v="1277.5"/>
    <n v="0"/>
    <n v="0"/>
    <n v="38322.700499999999"/>
    <n v="0"/>
    <n v="38322.700499999999"/>
    <n v="39089.15451"/>
    <n v="39870.937600199999"/>
    <n v="40668.356352203999"/>
    <n v="157951.148962404"/>
    <n v="0"/>
    <n v="0"/>
    <n v="0"/>
    <n v="0"/>
    <n v="0"/>
    <n v="0"/>
    <n v="0"/>
    <n v="0"/>
  </r>
  <r>
    <x v="3"/>
    <x v="0"/>
    <x v="3"/>
    <x v="3"/>
    <s v="Lot 6"/>
    <x v="0"/>
    <s v="Taller CZ"/>
    <s v="Can Zam"/>
    <s v="Neteja"/>
    <s v="Taller"/>
    <s v="Neteja manteniment tipus 1"/>
    <s v="Neteja manteniment"/>
    <s v="SND T1"/>
    <m/>
    <s v="Diària"/>
    <n v="250"/>
    <n v="14"/>
    <n v="3500"/>
    <n v="0.5"/>
    <n v="0.25"/>
    <n v="0.25"/>
    <n v="1"/>
    <n v="1750"/>
    <n v="875"/>
    <n v="875"/>
    <n v="52496.85"/>
    <n v="26248.424999999999"/>
    <n v="28873.267500000002"/>
    <n v="107618.5425"/>
    <n v="109770.91335000002"/>
    <n v="111966.33161700002"/>
    <n v="114205.65824934001"/>
    <n v="443561.44571634009"/>
    <n v="0"/>
    <n v="0"/>
    <n v="0"/>
    <n v="0"/>
    <n v="0"/>
    <n v="0"/>
    <n v="0"/>
    <n v="0"/>
  </r>
  <r>
    <x v="4"/>
    <x v="3"/>
    <x v="4"/>
    <x v="4"/>
    <s v="Lot 6"/>
    <x v="1"/>
    <s v="Taller ZAL"/>
    <s v="Zal"/>
    <s v="Neteja"/>
    <s v="Taller"/>
    <s v="Neteja manteniment tipus 1"/>
    <s v="Neteja manteniment"/>
    <s v="SND T1"/>
    <m/>
    <s v="Diària"/>
    <n v="250"/>
    <n v="24"/>
    <n v="6000"/>
    <n v="0.5"/>
    <n v="0.25"/>
    <n v="0.25"/>
    <n v="1"/>
    <n v="3000"/>
    <n v="1500"/>
    <n v="1500"/>
    <n v="89994.6"/>
    <n v="44997.3"/>
    <n v="49497.030000000006"/>
    <n v="184488.93000000002"/>
    <n v="188178.70860000001"/>
    <n v="191942.28277200001"/>
    <n v="195781.12842744001"/>
    <n v="760391.0497994402"/>
    <n v="0"/>
    <n v="0"/>
    <n v="0"/>
    <n v="0"/>
    <n v="0"/>
    <n v="0"/>
    <n v="0"/>
    <n v="0"/>
  </r>
  <r>
    <x v="11"/>
    <x v="3"/>
    <x v="4"/>
    <x v="11"/>
    <s v="Lot 6"/>
    <x v="1"/>
    <s v="09.14"/>
    <s v="Gornal"/>
    <s v="Neteja"/>
    <s v="Dependències Corporatives"/>
    <s v="Neteja manteniment tipus 1"/>
    <s v="Neteja manteniment"/>
    <s v="SND T1"/>
    <s v="Dependències"/>
    <s v="Diària"/>
    <n v="250"/>
    <n v="2"/>
    <n v="500"/>
    <n v="1"/>
    <n v="0"/>
    <n v="0"/>
    <n v="1"/>
    <n v="500"/>
    <n v="0"/>
    <n v="0"/>
    <n v="14999.1"/>
    <n v="0"/>
    <n v="0"/>
    <n v="14999.1"/>
    <n v="15299.082"/>
    <n v="15605.06364"/>
    <n v="15917.164912800001"/>
    <n v="61820.4105528"/>
    <n v="0"/>
    <n v="0"/>
    <n v="0"/>
    <n v="0"/>
    <n v="0"/>
    <n v="0"/>
    <n v="0"/>
    <n v="0"/>
  </r>
  <r>
    <x v="6"/>
    <x v="1"/>
    <x v="5"/>
    <x v="6"/>
    <s v="Lot 6"/>
    <x v="0"/>
    <s v="09.30"/>
    <s v="La Sagrera"/>
    <s v="Neteja"/>
    <s v="Trens"/>
    <s v="Neteja manteniment tipus 1"/>
    <s v="Neteja especialista"/>
    <s v="SNT T1"/>
    <m/>
    <s v="Diària"/>
    <n v="250"/>
    <n v="1.25"/>
    <n v="312.5"/>
    <n v="0"/>
    <n v="0"/>
    <n v="1"/>
    <n v="1"/>
    <n v="0"/>
    <n v="0"/>
    <n v="312.5"/>
    <n v="0"/>
    <n v="0"/>
    <n v="10627.44375"/>
    <n v="10627.44375"/>
    <n v="10839.992625000001"/>
    <n v="11056.792477500001"/>
    <n v="11277.928327050002"/>
    <n v="43802.157179550006"/>
    <n v="0"/>
    <n v="0"/>
    <n v="0"/>
    <n v="0"/>
    <n v="0"/>
    <n v="0"/>
    <n v="0"/>
    <n v="0"/>
  </r>
  <r>
    <x v="6"/>
    <x v="1"/>
    <x v="5"/>
    <x v="6"/>
    <s v="Lot 6"/>
    <x v="0"/>
    <s v="Taller CZ"/>
    <s v="Can Zam"/>
    <s v="Neteja"/>
    <s v="Trens"/>
    <s v="Neteja manteniment tipus 1"/>
    <s v="Neteja especialista"/>
    <s v="SNT T1"/>
    <m/>
    <s v="Diària"/>
    <n v="250"/>
    <n v="6"/>
    <n v="1500"/>
    <n v="0"/>
    <n v="0"/>
    <n v="1"/>
    <n v="1"/>
    <n v="0"/>
    <n v="0"/>
    <n v="1500"/>
    <n v="0"/>
    <n v="0"/>
    <n v="51011.73"/>
    <n v="51011.73"/>
    <n v="52031.964600000007"/>
    <n v="53072.603892000006"/>
    <n v="54134.05596984001"/>
    <n v="210250.35446184003"/>
    <n v="0"/>
    <n v="0"/>
    <n v="0"/>
    <n v="0"/>
    <n v="0"/>
    <n v="0"/>
    <n v="0"/>
    <n v="0"/>
  </r>
  <r>
    <x v="6"/>
    <x v="1"/>
    <x v="5"/>
    <x v="6"/>
    <s v="Lot 6"/>
    <x v="0"/>
    <s v="09.36"/>
    <s v="Gorg "/>
    <s v="Neteja"/>
    <s v="Trens"/>
    <s v="Neteja manteniment tipus 1"/>
    <s v="Neteja especialista"/>
    <s v="SNT T1"/>
    <m/>
    <s v="Diària"/>
    <n v="250"/>
    <n v="6"/>
    <n v="1500"/>
    <n v="0"/>
    <n v="0"/>
    <n v="1"/>
    <n v="1"/>
    <n v="0"/>
    <n v="0"/>
    <n v="1500"/>
    <n v="0"/>
    <n v="0"/>
    <n v="51011.73"/>
    <n v="51011.73"/>
    <n v="52031.964600000007"/>
    <n v="53072.603892000006"/>
    <n v="54134.05596984001"/>
    <n v="210250.35446184003"/>
    <n v="0"/>
    <n v="0"/>
    <n v="0"/>
    <n v="0"/>
    <n v="0"/>
    <n v="0"/>
    <n v="0"/>
    <n v="0"/>
  </r>
  <r>
    <x v="7"/>
    <x v="2"/>
    <x v="6"/>
    <x v="7"/>
    <s v="Lot 6"/>
    <x v="1"/>
    <s v="Taller ZAL"/>
    <s v="Zal"/>
    <s v="Neteja"/>
    <s v="Trens"/>
    <s v="Neteja manteniment tipus 1"/>
    <s v="Neteja especialista"/>
    <s v="SNT T1"/>
    <m/>
    <s v="Diària"/>
    <n v="250"/>
    <n v="10"/>
    <n v="2500"/>
    <n v="0"/>
    <n v="0"/>
    <n v="1"/>
    <n v="1"/>
    <n v="0"/>
    <n v="0"/>
    <n v="2500"/>
    <n v="0"/>
    <n v="0"/>
    <n v="85019.55"/>
    <n v="85019.55"/>
    <n v="86719.941000000006"/>
    <n v="88454.339820000008"/>
    <n v="90223.426616400015"/>
    <n v="350417.25743640005"/>
    <n v="0"/>
    <n v="0"/>
    <n v="0"/>
    <n v="0"/>
    <n v="0"/>
    <n v="0"/>
    <n v="0"/>
    <n v="0"/>
  </r>
  <r>
    <x v="7"/>
    <x v="2"/>
    <x v="6"/>
    <x v="7"/>
    <s v="Lot 6"/>
    <x v="1"/>
    <s v="09.01"/>
    <s v="Aeroport T1"/>
    <s v="Neteja"/>
    <s v="Trens"/>
    <s v="Neteja manteniment tipus 1"/>
    <s v="Neteja especialista"/>
    <s v="SNT T1"/>
    <m/>
    <s v="Diària"/>
    <n v="250"/>
    <n v="18.5"/>
    <n v="4625"/>
    <n v="0"/>
    <n v="0"/>
    <n v="1"/>
    <n v="1"/>
    <n v="0"/>
    <n v="0"/>
    <n v="4625"/>
    <n v="0"/>
    <n v="0"/>
    <n v="157286.16750000001"/>
    <n v="157286.16750000001"/>
    <n v="160431.89085000003"/>
    <n v="163640.52866700004"/>
    <n v="166913.33924034002"/>
    <n v="648271.92625734012"/>
    <n v="0"/>
    <n v="0"/>
    <n v="0"/>
    <n v="0"/>
    <n v="0"/>
    <n v="0"/>
    <n v="0"/>
    <n v="0"/>
  </r>
  <r>
    <x v="7"/>
    <x v="2"/>
    <x v="6"/>
    <x v="7"/>
    <s v="Lot 6"/>
    <x v="1"/>
    <s v="09.52"/>
    <s v="Ecopark"/>
    <s v="Neteja"/>
    <s v="Trens"/>
    <s v="Neteja manteniment tipus 1"/>
    <s v="Neteja especialista"/>
    <s v="SNT T1"/>
    <m/>
    <s v="Diària"/>
    <n v="250"/>
    <n v="6.5"/>
    <n v="1625"/>
    <n v="0"/>
    <n v="0"/>
    <n v="1"/>
    <n v="1"/>
    <n v="0"/>
    <n v="0"/>
    <n v="1625"/>
    <n v="0"/>
    <n v="0"/>
    <n v="55262.707500000004"/>
    <n v="55262.707500000004"/>
    <n v="56367.961650000005"/>
    <n v="57495.320883000008"/>
    <n v="58645.227300660008"/>
    <n v="227771.21733366002"/>
    <n v="0"/>
    <n v="0"/>
    <n v="0"/>
    <n v="0"/>
    <n v="0"/>
    <n v="0"/>
    <n v="0"/>
    <n v="0"/>
  </r>
  <r>
    <x v="3"/>
    <x v="0"/>
    <x v="3"/>
    <x v="3"/>
    <s v="Lot 6"/>
    <x v="0"/>
    <s v="Taller CZ"/>
    <s v="Can Zam"/>
    <s v="Neteja"/>
    <s v="Taller"/>
    <s v="Neteja manteniment tipus 3"/>
    <s v="Neteja manteniment"/>
    <s v="SND T3"/>
    <m/>
    <s v="Setmanal"/>
    <n v="115"/>
    <n v="9"/>
    <n v="1035"/>
    <n v="1"/>
    <n v="0"/>
    <n v="0"/>
    <n v="1"/>
    <n v="1035"/>
    <n v="0"/>
    <n v="0"/>
    <n v="31048.137000000002"/>
    <n v="0"/>
    <n v="0"/>
    <n v="31048.137000000002"/>
    <n v="31669.099740000001"/>
    <n v="32302.481734800003"/>
    <n v="32948.531369495999"/>
    <n v="127968.24984429602"/>
    <n v="0"/>
    <n v="0"/>
    <n v="0"/>
    <n v="0"/>
    <n v="0"/>
    <n v="0"/>
    <n v="0"/>
    <n v="0"/>
  </r>
  <r>
    <x v="4"/>
    <x v="3"/>
    <x v="4"/>
    <x v="4"/>
    <s v="Lot 6"/>
    <x v="1"/>
    <s v="Taller ZAL"/>
    <s v="Zal"/>
    <s v="Neteja"/>
    <s v="Taller"/>
    <s v="Neteja manteniment tipus 3"/>
    <s v="Neteja manteniment"/>
    <s v="SND T3"/>
    <m/>
    <s v="Setmanal"/>
    <n v="115"/>
    <n v="7"/>
    <n v="805"/>
    <n v="1"/>
    <n v="0"/>
    <n v="0"/>
    <n v="1"/>
    <n v="805"/>
    <n v="0"/>
    <n v="0"/>
    <n v="24148.550999999999"/>
    <n v="0"/>
    <n v="0"/>
    <n v="24148.550999999999"/>
    <n v="24631.52202"/>
    <n v="25124.152460400001"/>
    <n v="25626.635509608001"/>
    <n v="99530.86099000799"/>
    <n v="0"/>
    <n v="0"/>
    <n v="0"/>
    <n v="0"/>
    <n v="0"/>
    <n v="0"/>
    <n v="0"/>
    <n v="0"/>
  </r>
  <r>
    <x v="11"/>
    <x v="3"/>
    <x v="4"/>
    <x v="11"/>
    <s v="Lot 6"/>
    <x v="1"/>
    <s v="09.14"/>
    <s v="Gornal"/>
    <s v="Neteja"/>
    <s v="Dependències Corporatives"/>
    <s v="Neteja manteniment tipus 3"/>
    <s v="Neteja manteniment"/>
    <s v="SND T3"/>
    <s v="Dependències"/>
    <s v="Setmanal"/>
    <n v="115"/>
    <n v="2"/>
    <n v="230"/>
    <n v="1"/>
    <n v="0"/>
    <n v="0"/>
    <n v="1"/>
    <n v="230"/>
    <n v="0"/>
    <n v="0"/>
    <n v="6899.5860000000002"/>
    <n v="0"/>
    <n v="0"/>
    <n v="6899.5860000000002"/>
    <n v="7037.5777200000002"/>
    <n v="7178.3292744"/>
    <n v="7321.8958598879999"/>
    <n v="28437.388854288001"/>
    <n v="0"/>
    <n v="0"/>
    <n v="0"/>
    <n v="0"/>
    <n v="0"/>
    <n v="0"/>
    <n v="0"/>
    <n v="0"/>
  </r>
  <r>
    <x v="6"/>
    <x v="1"/>
    <x v="5"/>
    <x v="6"/>
    <s v="Lot 6"/>
    <x v="0"/>
    <s v="09.30"/>
    <s v="La Sagrera"/>
    <s v="Neteja"/>
    <s v="Trens"/>
    <s v="Neteja manteniment tipus 3"/>
    <s v="Neteja especialista"/>
    <s v="SNT T1"/>
    <m/>
    <s v="Setmanal"/>
    <n v="115"/>
    <n v="1.3"/>
    <n v="149.5"/>
    <n v="0"/>
    <n v="0"/>
    <n v="1"/>
    <n v="1"/>
    <n v="0"/>
    <n v="0"/>
    <n v="149.5"/>
    <n v="0"/>
    <n v="0"/>
    <n v="5084.1690900000003"/>
    <n v="5084.1690900000003"/>
    <n v="5185.8524718000008"/>
    <n v="5289.5695212360006"/>
    <n v="5395.3609116607213"/>
    <n v="20954.951994696723"/>
    <n v="0"/>
    <n v="0"/>
    <n v="0"/>
    <n v="0"/>
    <n v="0"/>
    <n v="0"/>
    <n v="0"/>
    <n v="0"/>
  </r>
  <r>
    <x v="6"/>
    <x v="1"/>
    <x v="5"/>
    <x v="6"/>
    <s v="Lot 6"/>
    <x v="0"/>
    <s v="Taller CZ"/>
    <s v="Can Zam"/>
    <s v="Neteja"/>
    <s v="Trens"/>
    <s v="Neteja manteniment tipus 3"/>
    <s v="Neteja especialista"/>
    <s v="SNT T1"/>
    <m/>
    <s v="Setmanal"/>
    <n v="115"/>
    <n v="10"/>
    <n v="1150"/>
    <n v="0"/>
    <n v="0"/>
    <n v="1"/>
    <n v="1"/>
    <n v="0"/>
    <n v="0"/>
    <n v="1150"/>
    <n v="0"/>
    <n v="0"/>
    <n v="39108.993000000002"/>
    <n v="39108.993000000002"/>
    <n v="39891.172860000006"/>
    <n v="40688.996317200006"/>
    <n v="41502.776243544009"/>
    <n v="161191.93842074403"/>
    <n v="0"/>
    <n v="0"/>
    <n v="0"/>
    <n v="0"/>
    <n v="0"/>
    <n v="0"/>
    <n v="0"/>
    <n v="0"/>
  </r>
  <r>
    <x v="6"/>
    <x v="1"/>
    <x v="5"/>
    <x v="6"/>
    <s v="Lot 6"/>
    <x v="0"/>
    <s v="09.36"/>
    <s v="Gorg "/>
    <s v="Neteja"/>
    <s v="Trens"/>
    <s v="Neteja manteniment tipus 3"/>
    <s v="Neteja especialista"/>
    <s v="SNT T1"/>
    <m/>
    <s v="Setmanal"/>
    <n v="115"/>
    <n v="6"/>
    <n v="690"/>
    <n v="0"/>
    <n v="0"/>
    <n v="1"/>
    <n v="1"/>
    <n v="0"/>
    <n v="0"/>
    <n v="690"/>
    <n v="0"/>
    <n v="0"/>
    <n v="23465.395800000002"/>
    <n v="23465.395800000002"/>
    <n v="23934.703716000004"/>
    <n v="24413.397790320003"/>
    <n v="24901.665746126404"/>
    <n v="96715.163052446413"/>
    <n v="0"/>
    <n v="0"/>
    <n v="0"/>
    <n v="0"/>
    <n v="0"/>
    <n v="0"/>
    <n v="0"/>
    <n v="0"/>
  </r>
  <r>
    <x v="7"/>
    <x v="2"/>
    <x v="6"/>
    <x v="7"/>
    <s v="Lot 6"/>
    <x v="1"/>
    <s v="Taller ZAL"/>
    <s v="Zal"/>
    <s v="Neteja"/>
    <s v="Trens"/>
    <s v="Neteja manteniment tipus 3"/>
    <s v="Neteja especialista"/>
    <s v="SNT T1"/>
    <m/>
    <s v="Setmanal"/>
    <n v="115"/>
    <n v="4"/>
    <n v="460"/>
    <n v="0"/>
    <n v="0"/>
    <n v="1"/>
    <n v="1"/>
    <n v="0"/>
    <n v="0"/>
    <n v="460"/>
    <n v="0"/>
    <n v="0"/>
    <n v="15643.597200000002"/>
    <n v="15643.597200000002"/>
    <n v="15956.469144000002"/>
    <n v="16275.598526880001"/>
    <n v="16601.110497417601"/>
    <n v="64476.775368297604"/>
    <n v="0"/>
    <n v="0"/>
    <n v="0"/>
    <n v="0"/>
    <n v="0"/>
    <n v="0"/>
    <n v="0"/>
    <n v="0"/>
  </r>
  <r>
    <x v="7"/>
    <x v="2"/>
    <x v="6"/>
    <x v="7"/>
    <s v="Lot 6"/>
    <x v="1"/>
    <s v="09.01"/>
    <s v="Aeroport T1"/>
    <s v="Neteja"/>
    <s v="Trens"/>
    <s v="Neteja manteniment tipus 3"/>
    <s v="Neteja especialista"/>
    <s v="SNT T1"/>
    <m/>
    <s v="Setmanal"/>
    <n v="64"/>
    <n v="19"/>
    <n v="1216"/>
    <n v="0"/>
    <n v="0"/>
    <n v="1"/>
    <n v="1"/>
    <n v="0"/>
    <n v="0"/>
    <n v="1216"/>
    <n v="0"/>
    <n v="0"/>
    <n v="41353.509120000002"/>
    <n v="41353.509120000002"/>
    <n v="42180.579302400001"/>
    <n v="43024.190888448007"/>
    <n v="43884.674706216967"/>
    <n v="170442.95401706497"/>
    <n v="0"/>
    <n v="0"/>
    <n v="0"/>
    <n v="0"/>
    <n v="0"/>
    <n v="0"/>
    <n v="0"/>
    <n v="0"/>
  </r>
  <r>
    <x v="12"/>
    <x v="0"/>
    <x v="8"/>
    <x v="12"/>
    <s v="Lot 6"/>
    <x v="0"/>
    <s v="Taller CZ"/>
    <s v="Can Zam"/>
    <s v="Neteja"/>
    <s v="Taller"/>
    <s v="Neteja cíclica"/>
    <s v="Neteja manteniment"/>
    <s v="SNE NC"/>
    <s v="Cambres Enclavament"/>
    <s v="Semestral"/>
    <n v="2"/>
    <n v="3"/>
    <n v="6"/>
    <n v="0"/>
    <n v="1"/>
    <n v="0"/>
    <n v="1"/>
    <n v="0"/>
    <n v="6"/>
    <n v="0"/>
    <n v="0"/>
    <n v="179.98920000000001"/>
    <n v="0"/>
    <n v="179.98920000000001"/>
    <n v="183.58898400000001"/>
    <n v="187.26076368000003"/>
    <n v="191.00597895359999"/>
    <n v="741.84492663360004"/>
    <n v="0"/>
    <n v="0"/>
    <n v="0"/>
    <n v="0"/>
    <n v="0"/>
    <n v="0"/>
    <n v="0"/>
    <n v="0"/>
  </r>
  <r>
    <x v="12"/>
    <x v="0"/>
    <x v="8"/>
    <x v="12"/>
    <s v="Lot 6"/>
    <x v="0"/>
    <s v="09.42"/>
    <s v="Fondo"/>
    <s v="Neteja"/>
    <s v="Dependències Corporatives"/>
    <s v="Neteja cíclica"/>
    <s v="Neteja manteniment"/>
    <s v="SNE NC"/>
    <s v="Cambres Enclavament"/>
    <s v="Semestral"/>
    <n v="2"/>
    <n v="3"/>
    <n v="6"/>
    <n v="0"/>
    <n v="1"/>
    <n v="0"/>
    <n v="1"/>
    <n v="0"/>
    <n v="6"/>
    <n v="0"/>
    <n v="0"/>
    <n v="179.98920000000001"/>
    <n v="0"/>
    <n v="179.98920000000001"/>
    <n v="183.58898400000001"/>
    <n v="187.26076368000003"/>
    <n v="191.00597895359999"/>
    <n v="741.84492663360004"/>
    <n v="0"/>
    <n v="0"/>
    <n v="0"/>
    <n v="0"/>
    <n v="0"/>
    <n v="0"/>
    <n v="0"/>
    <n v="0"/>
  </r>
  <r>
    <x v="12"/>
    <x v="0"/>
    <x v="8"/>
    <x v="12"/>
    <s v="Lot 6"/>
    <x v="0"/>
    <s v="09.33"/>
    <s v="Bon Pastor"/>
    <s v="Neteja"/>
    <s v="Dependències Corporatives"/>
    <s v="Neteja cíclica"/>
    <s v="Neteja manteniment"/>
    <s v="SNE NC"/>
    <s v="Cambres Enclavament"/>
    <s v="Semestral"/>
    <n v="2"/>
    <n v="3"/>
    <n v="6"/>
    <n v="0"/>
    <n v="1"/>
    <n v="0"/>
    <n v="1"/>
    <n v="0"/>
    <n v="6"/>
    <n v="0"/>
    <n v="0"/>
    <n v="179.98920000000001"/>
    <n v="0"/>
    <n v="179.98920000000001"/>
    <n v="183.58898400000001"/>
    <n v="187.26076368000003"/>
    <n v="191.00597895359999"/>
    <n v="741.84492663360004"/>
    <n v="0"/>
    <n v="0"/>
    <n v="0"/>
    <n v="0"/>
    <n v="0"/>
    <n v="0"/>
    <n v="0"/>
    <n v="0"/>
  </r>
  <r>
    <x v="12"/>
    <x v="0"/>
    <x v="8"/>
    <x v="12"/>
    <s v="Lot 6"/>
    <x v="0"/>
    <s v="09.32"/>
    <s v="Onze de Setembre"/>
    <s v="Neteja"/>
    <s v="Dependències Corporatives"/>
    <s v="Neteja cíclica"/>
    <s v="Neteja manteniment"/>
    <s v="SNE NC"/>
    <s v="Cambres Enclavament"/>
    <s v="Semestral"/>
    <n v="2"/>
    <n v="3"/>
    <n v="6"/>
    <n v="0"/>
    <n v="1"/>
    <n v="0"/>
    <n v="1"/>
    <n v="0"/>
    <n v="6"/>
    <n v="0"/>
    <n v="0"/>
    <n v="179.98920000000001"/>
    <n v="0"/>
    <n v="179.98920000000001"/>
    <n v="183.58898400000001"/>
    <n v="187.26076368000003"/>
    <n v="191.00597895359999"/>
    <n v="741.84492663360004"/>
    <n v="0"/>
    <n v="0"/>
    <n v="0"/>
    <n v="0"/>
    <n v="0"/>
    <n v="0"/>
    <n v="0"/>
    <n v="0"/>
  </r>
  <r>
    <x v="12"/>
    <x v="0"/>
    <x v="8"/>
    <x v="12"/>
    <s v="Lot 6"/>
    <x v="0"/>
    <s v="09.30"/>
    <s v="Havaneres"/>
    <s v="Neteja"/>
    <s v="Dependències Corporatives"/>
    <s v="Neteja cíclica"/>
    <s v="Neteja manteniment"/>
    <s v="SNE NC"/>
    <s v="Sotcentral"/>
    <s v="Anual"/>
    <n v="1"/>
    <n v="10"/>
    <n v="10"/>
    <n v="0.5"/>
    <n v="0.5"/>
    <n v="0"/>
    <n v="1"/>
    <n v="5"/>
    <n v="5"/>
    <n v="0"/>
    <n v="149.99100000000001"/>
    <n v="149.99100000000001"/>
    <n v="0"/>
    <n v="299.98200000000003"/>
    <n v="305.98164000000003"/>
    <n v="312.1012728"/>
    <n v="318.34329825600003"/>
    <n v="1236.408211056"/>
    <n v="0"/>
    <n v="0"/>
    <n v="0"/>
    <n v="0"/>
    <n v="0"/>
    <n v="0"/>
    <n v="0"/>
    <n v="0"/>
  </r>
  <r>
    <x v="12"/>
    <x v="0"/>
    <x v="8"/>
    <x v="12"/>
    <s v="Lot 6"/>
    <x v="0"/>
    <s v="09.32"/>
    <s v="Onze de Setembre"/>
    <s v="Neteja"/>
    <s v="Dependències Corporatives"/>
    <s v="Neteja cíclica"/>
    <s v="Neteja manteniment"/>
    <s v="SNE NC"/>
    <s v="Sotcentral"/>
    <s v="Anual"/>
    <n v="1"/>
    <n v="10"/>
    <n v="10"/>
    <n v="0.5"/>
    <n v="0.5"/>
    <n v="0"/>
    <n v="1"/>
    <n v="5"/>
    <n v="5"/>
    <n v="0"/>
    <n v="149.99100000000001"/>
    <n v="149.99100000000001"/>
    <n v="0"/>
    <n v="299.98200000000003"/>
    <n v="305.98164000000003"/>
    <n v="312.1012728"/>
    <n v="318.34329825600003"/>
    <n v="1236.408211056"/>
    <n v="0"/>
    <n v="0"/>
    <n v="0"/>
    <n v="0"/>
    <n v="0"/>
    <n v="0"/>
    <n v="0"/>
    <n v="0"/>
  </r>
  <r>
    <x v="12"/>
    <x v="0"/>
    <x v="8"/>
    <x v="12"/>
    <s v="Lot 6"/>
    <x v="0"/>
    <s v="09.33"/>
    <s v="Bon Pastor"/>
    <s v="Neteja"/>
    <s v="Dependències Corporatives"/>
    <s v="Neteja cíclica"/>
    <s v="Neteja manteniment"/>
    <s v="SNE NC"/>
    <s v="Sotcentral"/>
    <s v="Anual"/>
    <n v="1"/>
    <n v="10"/>
    <n v="10"/>
    <n v="0.5"/>
    <n v="0.5"/>
    <n v="0"/>
    <n v="1"/>
    <n v="5"/>
    <n v="5"/>
    <n v="0"/>
    <n v="149.99100000000001"/>
    <n v="149.99100000000001"/>
    <n v="0"/>
    <n v="299.98200000000003"/>
    <n v="305.98164000000003"/>
    <n v="312.1012728"/>
    <n v="318.34329825600003"/>
    <n v="1236.408211056"/>
    <n v="0"/>
    <n v="0"/>
    <n v="0"/>
    <n v="0"/>
    <n v="0"/>
    <n v="0"/>
    <n v="0"/>
    <n v="0"/>
  </r>
  <r>
    <x v="12"/>
    <x v="0"/>
    <x v="8"/>
    <x v="12"/>
    <s v="Lot 6"/>
    <x v="0"/>
    <s v="09.36"/>
    <s v="Gorg"/>
    <s v="Neteja"/>
    <s v="Dependències Corporatives"/>
    <s v="Neteja cíclica"/>
    <s v="Neteja manteniment"/>
    <s v="SNE NC"/>
    <s v="Sotcentral"/>
    <s v="Anual"/>
    <n v="1"/>
    <n v="10"/>
    <n v="10"/>
    <n v="0.5"/>
    <n v="0.5"/>
    <n v="0"/>
    <n v="1"/>
    <n v="5"/>
    <n v="5"/>
    <n v="0"/>
    <n v="149.99100000000001"/>
    <n v="149.99100000000001"/>
    <n v="0"/>
    <n v="299.98200000000003"/>
    <n v="305.98164000000003"/>
    <n v="312.1012728"/>
    <n v="318.34329825600003"/>
    <n v="1236.408211056"/>
    <n v="0"/>
    <n v="0"/>
    <n v="0"/>
    <n v="0"/>
    <n v="0"/>
    <n v="0"/>
    <n v="0"/>
    <n v="0"/>
  </r>
  <r>
    <x v="12"/>
    <x v="0"/>
    <x v="8"/>
    <x v="12"/>
    <s v="Lot 6"/>
    <x v="0"/>
    <s v="09.43"/>
    <s v="Esglèsia Major"/>
    <s v="Neteja"/>
    <s v="Dependències Corporatives"/>
    <s v="Neteja cíclica"/>
    <s v="Neteja manteniment"/>
    <s v="SNE NC"/>
    <s v="Sotcentral"/>
    <s v="Anual"/>
    <n v="1"/>
    <n v="10"/>
    <n v="10"/>
    <n v="0.5"/>
    <n v="0.5"/>
    <n v="0"/>
    <n v="1"/>
    <n v="5"/>
    <n v="5"/>
    <n v="0"/>
    <n v="149.99100000000001"/>
    <n v="149.99100000000001"/>
    <n v="0"/>
    <n v="299.98200000000003"/>
    <n v="305.98164000000003"/>
    <n v="312.1012728"/>
    <n v="318.34329825600003"/>
    <n v="1236.408211056"/>
    <n v="0"/>
    <n v="0"/>
    <n v="0"/>
    <n v="0"/>
    <n v="0"/>
    <n v="0"/>
    <n v="0"/>
    <n v="0"/>
  </r>
  <r>
    <x v="12"/>
    <x v="0"/>
    <x v="8"/>
    <x v="12"/>
    <s v="Lot 6"/>
    <x v="0"/>
    <s v="Taller CZ"/>
    <s v="Can Zam"/>
    <s v="Neteja"/>
    <s v="Taller"/>
    <s v="Neteja cíclica"/>
    <s v="Neteja manteniment"/>
    <s v="SNE NC"/>
    <s v="Sotcentral"/>
    <s v="Anual"/>
    <n v="1"/>
    <n v="10"/>
    <n v="10"/>
    <n v="0.5"/>
    <n v="0.5"/>
    <n v="0"/>
    <n v="1"/>
    <n v="5"/>
    <n v="5"/>
    <n v="0"/>
    <n v="149.99100000000001"/>
    <n v="149.99100000000001"/>
    <n v="0"/>
    <n v="299.98200000000003"/>
    <n v="305.98164000000003"/>
    <n v="312.1012728"/>
    <n v="318.34329825600003"/>
    <n v="1236.408211056"/>
    <n v="0"/>
    <n v="0"/>
    <n v="0"/>
    <n v="0"/>
    <n v="0"/>
    <n v="0"/>
    <n v="0"/>
    <n v="0"/>
  </r>
  <r>
    <x v="13"/>
    <x v="3"/>
    <x v="4"/>
    <x v="13"/>
    <s v="Lot 6"/>
    <x v="1"/>
    <s v="09.01"/>
    <s v="Aeroport T1"/>
    <s v="Neteja"/>
    <s v="Dependències Corporatives"/>
    <s v="Neteja cíclica"/>
    <s v="Neteja manteniment"/>
    <s v="SNE NC"/>
    <s v="Sotcentral"/>
    <s v="Anual"/>
    <n v="1"/>
    <n v="10"/>
    <n v="10"/>
    <n v="0.5"/>
    <n v="0.5"/>
    <n v="0"/>
    <n v="1"/>
    <n v="5"/>
    <n v="5"/>
    <n v="0"/>
    <n v="149.99100000000001"/>
    <n v="149.99100000000001"/>
    <n v="0"/>
    <n v="299.98200000000003"/>
    <n v="305.98164000000003"/>
    <n v="312.1012728"/>
    <n v="318.34329825600003"/>
    <n v="1236.408211056"/>
    <n v="0"/>
    <n v="0"/>
    <n v="0"/>
    <n v="0"/>
    <n v="0"/>
    <n v="0"/>
    <n v="0"/>
    <n v="0"/>
  </r>
  <r>
    <x v="13"/>
    <x v="3"/>
    <x v="4"/>
    <x v="13"/>
    <s v="Lot 6"/>
    <x v="1"/>
    <s v="09.02"/>
    <s v="Terminal de Càrrega"/>
    <s v="Neteja"/>
    <s v="Dependències Corporatives"/>
    <s v="Neteja cíclica"/>
    <s v="Neteja manteniment"/>
    <s v="SNE NC"/>
    <s v="Sotcentral"/>
    <s v="Anual"/>
    <n v="1"/>
    <n v="10"/>
    <n v="10"/>
    <n v="0.5"/>
    <n v="0.5"/>
    <n v="0"/>
    <n v="1"/>
    <n v="5"/>
    <n v="5"/>
    <n v="0"/>
    <n v="149.99100000000001"/>
    <n v="149.99100000000001"/>
    <n v="0"/>
    <n v="299.98200000000003"/>
    <n v="305.98164000000003"/>
    <n v="312.1012728"/>
    <n v="318.34329825600003"/>
    <n v="1236.408211056"/>
    <n v="0"/>
    <n v="0"/>
    <n v="0"/>
    <n v="0"/>
    <n v="0"/>
    <n v="0"/>
    <n v="0"/>
    <n v="0"/>
  </r>
  <r>
    <x v="13"/>
    <x v="3"/>
    <x v="4"/>
    <x v="13"/>
    <s v="Lot 6"/>
    <x v="1"/>
    <s v="09.04"/>
    <s v="Mas Blau"/>
    <s v="Neteja"/>
    <s v="Dependències Corporatives"/>
    <s v="Neteja cíclica"/>
    <s v="Neteja manteniment"/>
    <s v="SNE NC"/>
    <s v="Sotcentral"/>
    <s v="Anual"/>
    <n v="1"/>
    <n v="10"/>
    <n v="10"/>
    <n v="0.5"/>
    <n v="0.5"/>
    <n v="0"/>
    <n v="1"/>
    <n v="5"/>
    <n v="5"/>
    <n v="0"/>
    <n v="149.99100000000001"/>
    <n v="149.99100000000001"/>
    <n v="0"/>
    <n v="299.98200000000003"/>
    <n v="305.98164000000003"/>
    <n v="312.1012728"/>
    <n v="318.34329825600003"/>
    <n v="1236.408211056"/>
    <n v="0"/>
    <n v="0"/>
    <n v="0"/>
    <n v="0"/>
    <n v="0"/>
    <n v="0"/>
    <n v="0"/>
    <n v="0"/>
  </r>
  <r>
    <x v="13"/>
    <x v="3"/>
    <x v="4"/>
    <x v="13"/>
    <s v="Lot 6"/>
    <x v="1"/>
    <s v="09.06"/>
    <s v="Cèntric"/>
    <s v="Neteja"/>
    <s v="Dependències Corporatives"/>
    <s v="Neteja cíclica"/>
    <s v="Neteja manteniment"/>
    <s v="SNE NC"/>
    <s v="Sotcentral"/>
    <s v="Anual"/>
    <n v="1"/>
    <n v="10"/>
    <n v="10"/>
    <n v="0.5"/>
    <n v="0.5"/>
    <n v="0"/>
    <n v="1"/>
    <n v="5"/>
    <n v="5"/>
    <n v="0"/>
    <n v="149.99100000000001"/>
    <n v="149.99100000000001"/>
    <n v="0"/>
    <n v="299.98200000000003"/>
    <n v="305.98164000000003"/>
    <n v="312.1012728"/>
    <n v="318.34329825600003"/>
    <n v="1236.408211056"/>
    <n v="0"/>
    <n v="0"/>
    <n v="0"/>
    <n v="0"/>
    <n v="0"/>
    <n v="0"/>
    <n v="0"/>
    <n v="0"/>
  </r>
  <r>
    <x v="13"/>
    <x v="3"/>
    <x v="4"/>
    <x v="13"/>
    <s v="Lot 6"/>
    <x v="1"/>
    <s v="09.09"/>
    <s v="Les Moreres"/>
    <s v="Neteja"/>
    <s v="Dependències Corporatives"/>
    <s v="Neteja cíclica"/>
    <s v="Neteja manteniment"/>
    <s v="SNE NC"/>
    <s v="Sotcentral"/>
    <s v="Anual"/>
    <n v="1"/>
    <n v="10"/>
    <n v="10"/>
    <n v="0.5"/>
    <n v="0.5"/>
    <n v="0"/>
    <n v="1"/>
    <n v="5"/>
    <n v="5"/>
    <n v="0"/>
    <n v="149.99100000000001"/>
    <n v="149.99100000000001"/>
    <n v="0"/>
    <n v="299.98200000000003"/>
    <n v="305.98164000000003"/>
    <n v="312.1012728"/>
    <n v="318.34329825600003"/>
    <n v="1236.408211056"/>
    <n v="0"/>
    <n v="0"/>
    <n v="0"/>
    <n v="0"/>
    <n v="0"/>
    <n v="0"/>
    <n v="0"/>
    <n v="0"/>
  </r>
  <r>
    <x v="13"/>
    <x v="3"/>
    <x v="4"/>
    <x v="13"/>
    <s v="Lot 6"/>
    <x v="1"/>
    <s v="09.11"/>
    <s v="Parc Logístic"/>
    <s v="Neteja"/>
    <s v="Dependències Corporatives"/>
    <s v="Neteja cíclica"/>
    <s v="Neteja manteniment"/>
    <s v="SNE NC"/>
    <s v="Sotcentral"/>
    <s v="Anual"/>
    <n v="1"/>
    <n v="10"/>
    <n v="10"/>
    <n v="0.5"/>
    <n v="0.5"/>
    <n v="0"/>
    <n v="1"/>
    <n v="5"/>
    <n v="5"/>
    <n v="0"/>
    <n v="149.99100000000001"/>
    <n v="149.99100000000001"/>
    <n v="0"/>
    <n v="299.98200000000003"/>
    <n v="305.98164000000003"/>
    <n v="312.1012728"/>
    <n v="318.34329825600003"/>
    <n v="1236.408211056"/>
    <n v="0"/>
    <n v="0"/>
    <n v="0"/>
    <n v="0"/>
    <n v="0"/>
    <n v="0"/>
    <n v="0"/>
    <n v="0"/>
  </r>
  <r>
    <x v="13"/>
    <x v="3"/>
    <x v="4"/>
    <x v="13"/>
    <s v="Lot 6"/>
    <x v="1"/>
    <s v="09.14"/>
    <s v="Can Tries Gornal"/>
    <s v="Neteja"/>
    <s v="Dependències Corporatives"/>
    <s v="Neteja cíclica"/>
    <s v="Neteja manteniment"/>
    <s v="SNE NC"/>
    <s v="Sotcentral"/>
    <s v="Anual"/>
    <n v="1"/>
    <n v="10"/>
    <n v="10"/>
    <n v="0.5"/>
    <n v="0.5"/>
    <n v="0"/>
    <n v="1"/>
    <n v="5"/>
    <n v="5"/>
    <n v="0"/>
    <n v="149.99100000000001"/>
    <n v="149.99100000000001"/>
    <n v="0"/>
    <n v="299.98200000000003"/>
    <n v="305.98164000000003"/>
    <n v="312.1012728"/>
    <n v="318.34329825600003"/>
    <n v="1236.408211056"/>
    <n v="0"/>
    <n v="0"/>
    <n v="0"/>
    <n v="0"/>
    <n v="0"/>
    <n v="0"/>
    <n v="0"/>
    <n v="0"/>
  </r>
  <r>
    <x v="13"/>
    <x v="3"/>
    <x v="4"/>
    <x v="13"/>
    <s v="Lot 6"/>
    <x v="1"/>
    <s v="09.17"/>
    <s v="Camp Nou"/>
    <s v="Neteja"/>
    <s v="Dependències Corporatives"/>
    <s v="Neteja cíclica"/>
    <s v="Neteja manteniment"/>
    <s v="SNE NC"/>
    <s v="Sotcentral"/>
    <s v="Anual"/>
    <n v="1"/>
    <n v="10"/>
    <n v="10"/>
    <n v="0.5"/>
    <n v="0.5"/>
    <n v="0"/>
    <n v="1"/>
    <n v="5"/>
    <n v="5"/>
    <n v="0"/>
    <n v="149.99100000000001"/>
    <n v="149.99100000000001"/>
    <n v="0"/>
    <n v="299.98200000000003"/>
    <n v="305.98164000000003"/>
    <n v="312.1012728"/>
    <n v="318.34329825600003"/>
    <n v="1236.408211056"/>
    <n v="0"/>
    <n v="0"/>
    <n v="0"/>
    <n v="0"/>
    <n v="0"/>
    <n v="0"/>
    <n v="0"/>
    <n v="0"/>
  </r>
  <r>
    <x v="13"/>
    <x v="3"/>
    <x v="4"/>
    <x v="13"/>
    <s v="Lot 6"/>
    <x v="1"/>
    <s v="09.52"/>
    <s v="Ecopark"/>
    <s v="Neteja"/>
    <s v="Dependències Corporatives"/>
    <s v="Neteja cíclica"/>
    <s v="Neteja manteniment"/>
    <s v="SNE NC"/>
    <s v="Sotcentral"/>
    <s v="Anual"/>
    <n v="1"/>
    <n v="10"/>
    <n v="10"/>
    <n v="0.5"/>
    <n v="0.5"/>
    <n v="0"/>
    <n v="1"/>
    <n v="5"/>
    <n v="5"/>
    <n v="0"/>
    <n v="149.99100000000001"/>
    <n v="149.99100000000001"/>
    <n v="0"/>
    <n v="299.98200000000003"/>
    <n v="305.98164000000003"/>
    <n v="312.1012728"/>
    <n v="318.34329825600003"/>
    <n v="1236.408211056"/>
    <n v="0"/>
    <n v="0"/>
    <n v="0"/>
    <n v="0"/>
    <n v="0"/>
    <n v="0"/>
    <n v="0"/>
    <n v="0"/>
  </r>
  <r>
    <x v="13"/>
    <x v="3"/>
    <x v="4"/>
    <x v="13"/>
    <s v="Lot 6"/>
    <x v="1"/>
    <s v="09.55"/>
    <s v="Motors"/>
    <s v="Neteja"/>
    <s v="Dependències Corporatives"/>
    <s v="Neteja cíclica"/>
    <s v="Neteja manteniment"/>
    <s v="SNE NC"/>
    <s v="Sotcentral"/>
    <s v="Anual"/>
    <n v="1"/>
    <n v="10"/>
    <n v="10"/>
    <n v="0.5"/>
    <n v="0.5"/>
    <n v="0"/>
    <n v="1"/>
    <n v="5"/>
    <n v="5"/>
    <n v="0"/>
    <n v="149.99100000000001"/>
    <n v="149.99100000000001"/>
    <n v="0"/>
    <n v="299.98200000000003"/>
    <n v="305.98164000000003"/>
    <n v="312.1012728"/>
    <n v="318.34329825600003"/>
    <n v="1236.408211056"/>
    <n v="0"/>
    <n v="0"/>
    <n v="0"/>
    <n v="0"/>
    <n v="0"/>
    <n v="0"/>
    <n v="0"/>
    <n v="0"/>
  </r>
  <r>
    <x v="13"/>
    <x v="3"/>
    <x v="4"/>
    <x v="13"/>
    <s v="Lot 6"/>
    <x v="1"/>
    <s v="Taller ZAL"/>
    <s v="Zal"/>
    <s v="Neteja"/>
    <s v="Taller"/>
    <s v="Neteja cíclica"/>
    <s v="Neteja manteniment"/>
    <s v="SNE NC"/>
    <s v="Sotcentral"/>
    <s v="Anual"/>
    <n v="1"/>
    <n v="10"/>
    <n v="10"/>
    <n v="0.5"/>
    <n v="0.5"/>
    <n v="0"/>
    <n v="1"/>
    <n v="5"/>
    <n v="5"/>
    <n v="0"/>
    <n v="149.99100000000001"/>
    <n v="149.99100000000001"/>
    <n v="0"/>
    <n v="299.98200000000003"/>
    <n v="305.98164000000003"/>
    <n v="312.1012728"/>
    <n v="318.34329825600003"/>
    <n v="1236.408211056"/>
    <n v="0"/>
    <n v="0"/>
    <n v="0"/>
    <n v="0"/>
    <n v="0"/>
    <n v="0"/>
    <n v="0"/>
    <n v="0"/>
  </r>
  <r>
    <x v="4"/>
    <x v="3"/>
    <x v="4"/>
    <x v="4"/>
    <s v="Lot 6"/>
    <x v="1"/>
    <s v="Taller ZAL"/>
    <s v="Zal"/>
    <s v="Neteja"/>
    <s v="Taller"/>
    <s v="Neteja cíclica"/>
    <s v="Neteja especialista"/>
    <s v="SNENC"/>
    <s v="Plaques Fotovoltaiques coberta"/>
    <s v="Semestral"/>
    <n v="3"/>
    <n v="275"/>
    <n v="825"/>
    <n v="1"/>
    <n v="0"/>
    <n v="0"/>
    <n v="1"/>
    <n v="825"/>
    <n v="0"/>
    <n v="0"/>
    <n v="25505.865000000002"/>
    <n v="0"/>
    <n v="0"/>
    <n v="25505.865000000002"/>
    <n v="26015.9823"/>
    <n v="26536.301946000003"/>
    <n v="27067.027984920005"/>
    <n v="105125.17723092"/>
    <n v="0"/>
    <n v="0"/>
    <n v="0"/>
    <n v="0"/>
    <n v="0"/>
    <n v="0"/>
    <n v="0"/>
    <n v="0"/>
  </r>
  <r>
    <x v="13"/>
    <x v="3"/>
    <x v="4"/>
    <x v="13"/>
    <s v="Lot 6"/>
    <x v="1"/>
    <s v="09.01"/>
    <s v="Aeroport T1"/>
    <s v="Neteja"/>
    <s v="Dependències Corporatives"/>
    <s v="Neteja cíclica"/>
    <s v="Neteja manteniment"/>
    <s v="SNE NC"/>
    <s v="Cambres Enclavament"/>
    <s v="Semestral"/>
    <n v="2"/>
    <n v="3"/>
    <n v="6"/>
    <n v="0"/>
    <n v="1"/>
    <n v="0"/>
    <n v="1"/>
    <n v="0"/>
    <n v="6"/>
    <n v="0"/>
    <n v="0"/>
    <n v="179.98920000000001"/>
    <n v="0"/>
    <n v="179.98920000000001"/>
    <n v="183.58898400000001"/>
    <n v="187.26076368000003"/>
    <n v="191.00597895359999"/>
    <n v="741.84492663360004"/>
    <n v="0"/>
    <n v="0"/>
    <n v="0"/>
    <n v="0"/>
    <n v="0"/>
    <n v="0"/>
    <n v="0"/>
    <n v="0"/>
  </r>
  <r>
    <x v="13"/>
    <x v="3"/>
    <x v="4"/>
    <x v="13"/>
    <s v="Lot 6"/>
    <x v="1"/>
    <s v="09.04"/>
    <s v="Mas Blau"/>
    <s v="Neteja"/>
    <s v="Dependències Corporatives"/>
    <s v="Neteja cíclica"/>
    <s v="Neteja manteniment"/>
    <s v="SNE NC"/>
    <s v="Cambres Enclavament"/>
    <s v="Semestral"/>
    <n v="2"/>
    <n v="3"/>
    <n v="6"/>
    <n v="0"/>
    <n v="1"/>
    <n v="0"/>
    <n v="1"/>
    <n v="0"/>
    <n v="6"/>
    <n v="0"/>
    <n v="0"/>
    <n v="179.98920000000001"/>
    <n v="0"/>
    <n v="179.98920000000001"/>
    <n v="183.58898400000001"/>
    <n v="187.26076368000003"/>
    <n v="191.00597895359999"/>
    <n v="741.84492663360004"/>
    <n v="0"/>
    <n v="0"/>
    <n v="0"/>
    <n v="0"/>
    <n v="0"/>
    <n v="0"/>
    <n v="0"/>
    <n v="0"/>
  </r>
  <r>
    <x v="13"/>
    <x v="3"/>
    <x v="4"/>
    <x v="13"/>
    <s v="Lot 6"/>
    <x v="1"/>
    <s v="09.09"/>
    <s v="Les Moreres"/>
    <s v="Neteja"/>
    <s v="Dependències Corporatives"/>
    <s v="Neteja cíclica"/>
    <s v="Neteja manteniment"/>
    <s v="SNE NC"/>
    <s v="Cambres Enclavament"/>
    <s v="Semestral"/>
    <n v="2"/>
    <n v="3"/>
    <n v="6"/>
    <n v="0"/>
    <n v="1"/>
    <n v="0"/>
    <n v="1"/>
    <n v="0"/>
    <n v="6"/>
    <n v="0"/>
    <n v="0"/>
    <n v="179.98920000000001"/>
    <n v="0"/>
    <n v="179.98920000000001"/>
    <n v="183.58898400000001"/>
    <n v="187.26076368000003"/>
    <n v="191.00597895359999"/>
    <n v="741.84492663360004"/>
    <n v="0"/>
    <n v="0"/>
    <n v="0"/>
    <n v="0"/>
    <n v="0"/>
    <n v="0"/>
    <n v="0"/>
    <n v="0"/>
  </r>
  <r>
    <x v="13"/>
    <x v="3"/>
    <x v="4"/>
    <x v="13"/>
    <s v="Lot 6"/>
    <x v="1"/>
    <s v="09.14"/>
    <s v="Gornal"/>
    <s v="Neteja"/>
    <s v="Dependències Corporatives"/>
    <s v="Neteja cíclica"/>
    <s v="Neteja manteniment"/>
    <s v="SNE NC"/>
    <s v="Cambres Enclavament"/>
    <s v="Semestral"/>
    <n v="2"/>
    <n v="3"/>
    <n v="6"/>
    <n v="0"/>
    <n v="1"/>
    <n v="0"/>
    <n v="1"/>
    <n v="0"/>
    <n v="6"/>
    <n v="0"/>
    <n v="0"/>
    <n v="179.98920000000001"/>
    <n v="0"/>
    <n v="179.98920000000001"/>
    <n v="183.58898400000001"/>
    <n v="187.26076368000003"/>
    <n v="191.00597895359999"/>
    <n v="741.84492663360004"/>
    <n v="0"/>
    <n v="0"/>
    <n v="0"/>
    <n v="0"/>
    <n v="0"/>
    <n v="0"/>
    <n v="0"/>
    <n v="0"/>
  </r>
  <r>
    <x v="13"/>
    <x v="3"/>
    <x v="4"/>
    <x v="13"/>
    <s v="Lot 6"/>
    <x v="1"/>
    <s v="09.16"/>
    <s v="Collblanc"/>
    <s v="Neteja"/>
    <s v="Dependències Corporatives"/>
    <s v="Neteja cíclica"/>
    <s v="Neteja manteniment"/>
    <s v="SNE NC"/>
    <s v="Cambres Enclavament"/>
    <s v="Semestral"/>
    <n v="2"/>
    <n v="3"/>
    <n v="6"/>
    <n v="0"/>
    <n v="1"/>
    <n v="0"/>
    <n v="1"/>
    <n v="0"/>
    <n v="6"/>
    <n v="0"/>
    <n v="0"/>
    <n v="179.98920000000001"/>
    <n v="0"/>
    <n v="179.98920000000001"/>
    <n v="183.58898400000001"/>
    <n v="187.26076368000003"/>
    <n v="191.00597895359999"/>
    <n v="741.84492663360004"/>
    <n v="0"/>
    <n v="0"/>
    <n v="0"/>
    <n v="0"/>
    <n v="0"/>
    <n v="0"/>
    <n v="0"/>
    <n v="0"/>
  </r>
  <r>
    <x v="13"/>
    <x v="3"/>
    <x v="4"/>
    <x v="13"/>
    <s v="Lot 6"/>
    <x v="1"/>
    <s v="Taller ZAL"/>
    <s v="Zal"/>
    <s v="Neteja"/>
    <s v="Dependències Corporatives"/>
    <s v="Neteja cíclica"/>
    <s v="Neteja manteniment"/>
    <s v="SNE NC"/>
    <s v="Cambres Enclavament"/>
    <s v="Semestral"/>
    <n v="2"/>
    <n v="3"/>
    <n v="6"/>
    <n v="0"/>
    <n v="1"/>
    <n v="0"/>
    <n v="1"/>
    <n v="0"/>
    <n v="6"/>
    <n v="0"/>
    <n v="0"/>
    <n v="179.98920000000001"/>
    <n v="0"/>
    <n v="179.98920000000001"/>
    <n v="183.58898400000001"/>
    <n v="187.26076368000003"/>
    <n v="191.00597895359999"/>
    <n v="741.84492663360004"/>
    <n v="0"/>
    <n v="0"/>
    <n v="0"/>
    <n v="0"/>
    <n v="0"/>
    <n v="0"/>
    <n v="0"/>
    <n v="0"/>
  </r>
  <r>
    <x v="13"/>
    <x v="3"/>
    <x v="4"/>
    <x v="13"/>
    <s v="Lot 6"/>
    <x v="1"/>
    <s v="09.56 "/>
    <s v="Foc"/>
    <s v="Neteja"/>
    <s v="Dependències Corporatives"/>
    <s v="Neteja cíclica"/>
    <s v="Neteja manteniment"/>
    <s v="SNE NC"/>
    <s v="Cambres Enclavament"/>
    <s v="Semestral"/>
    <n v="2"/>
    <n v="3"/>
    <n v="6"/>
    <n v="0"/>
    <n v="1"/>
    <n v="0"/>
    <n v="1"/>
    <n v="0"/>
    <n v="6"/>
    <n v="0"/>
    <n v="0"/>
    <n v="179.98920000000001"/>
    <n v="0"/>
    <n v="179.98920000000001"/>
    <n v="183.58898400000001"/>
    <n v="187.26076368000003"/>
    <n v="191.00597895359999"/>
    <n v="741.84492663360004"/>
    <n v="0"/>
    <n v="0"/>
    <n v="0"/>
    <n v="0"/>
    <n v="0"/>
    <n v="0"/>
    <n v="0"/>
    <n v="0"/>
  </r>
  <r>
    <x v="13"/>
    <x v="3"/>
    <x v="4"/>
    <x v="13"/>
    <s v="Lot 6"/>
    <x v="1"/>
    <s v="09.54"/>
    <s v="Zona Franca"/>
    <s v="Neteja"/>
    <s v="Taller"/>
    <s v="Neteja cíclica"/>
    <s v="Neteja manteniment"/>
    <s v="SNE NC"/>
    <s v="Cambres Enclavament"/>
    <s v="Semestral"/>
    <n v="2"/>
    <n v="3"/>
    <n v="6"/>
    <n v="0"/>
    <n v="1"/>
    <n v="0"/>
    <n v="1"/>
    <n v="0"/>
    <n v="6"/>
    <n v="0"/>
    <n v="0"/>
    <n v="179.98920000000001"/>
    <n v="0"/>
    <n v="179.98920000000001"/>
    <n v="183.58898400000001"/>
    <n v="187.26076368000003"/>
    <n v="191.00597895359999"/>
    <n v="741.84492663360004"/>
    <n v="0"/>
    <n v="0"/>
    <n v="0"/>
    <n v="0"/>
    <n v="0"/>
    <n v="0"/>
    <n v="0"/>
    <n v="0"/>
  </r>
  <r>
    <x v="10"/>
    <x v="0"/>
    <x v="7"/>
    <x v="10"/>
    <s v="Lot 6"/>
    <x v="0"/>
    <s v="09.30"/>
    <s v="La Sagrera"/>
    <s v="Neteja"/>
    <s v="Estació"/>
    <s v="Supervisió "/>
    <s v="Supervisió"/>
    <s v="SUP T1"/>
    <m/>
    <s v="Diària"/>
    <n v="250"/>
    <n v="1.5555555555555556"/>
    <n v="388.88888888888891"/>
    <n v="0.5"/>
    <n v="0"/>
    <n v="0.5"/>
    <n v="1"/>
    <n v="194.44444444444446"/>
    <n v="0"/>
    <n v="194.44444444444446"/>
    <n v="6868.2833333333338"/>
    <n v="0"/>
    <n v="7555.1116666666676"/>
    <n v="14423.395"/>
    <n v="14711.8629"/>
    <n v="15006.100158000001"/>
    <n v="15306.222161160003"/>
    <n v="59447.580219160001"/>
    <n v="0"/>
    <n v="0"/>
    <n v="0"/>
    <n v="0"/>
    <n v="0"/>
    <n v="0"/>
    <n v="0"/>
    <n v="0"/>
  </r>
  <r>
    <x v="3"/>
    <x v="0"/>
    <x v="3"/>
    <x v="3"/>
    <s v="Lot 6"/>
    <x v="0"/>
    <s v="Taller CZ"/>
    <s v="Can Zam"/>
    <s v="Neteja"/>
    <s v="Taller"/>
    <s v="Supervisió "/>
    <s v="Supervisió"/>
    <s v="SUP T1"/>
    <m/>
    <s v="Diària"/>
    <n v="250"/>
    <n v="1.5555555555555556"/>
    <n v="388.88888888888891"/>
    <n v="0.5"/>
    <n v="0"/>
    <n v="0.5"/>
    <n v="1"/>
    <n v="194.44444444444446"/>
    <n v="0"/>
    <n v="194.44444444444446"/>
    <n v="6868.2833333333338"/>
    <n v="0"/>
    <n v="7555.1116666666676"/>
    <n v="14423.395"/>
    <n v="14711.8629"/>
    <n v="15006.100158000001"/>
    <n v="15306.222161160003"/>
    <n v="59447.580219160001"/>
    <n v="0"/>
    <n v="0"/>
    <n v="0"/>
    <n v="0"/>
    <n v="0"/>
    <n v="0"/>
    <n v="0"/>
    <n v="0"/>
  </r>
  <r>
    <x v="4"/>
    <x v="3"/>
    <x v="4"/>
    <x v="4"/>
    <s v="Lot 6"/>
    <x v="1"/>
    <s v="Taller ZAL"/>
    <s v="Zal"/>
    <s v="Neteja"/>
    <s v="Taller"/>
    <s v="Supervisió "/>
    <s v="Supervisió"/>
    <s v="SUP T1"/>
    <m/>
    <s v="Diària"/>
    <n v="250"/>
    <n v="1.5555555555555556"/>
    <n v="388.88888888888891"/>
    <n v="0.5"/>
    <n v="0"/>
    <n v="0.5"/>
    <n v="1"/>
    <n v="194.44444444444446"/>
    <n v="0"/>
    <n v="194.44444444444446"/>
    <n v="6868.2833333333338"/>
    <n v="0"/>
    <n v="7555.1116666666676"/>
    <n v="14423.395"/>
    <n v="14711.8629"/>
    <n v="15006.100158000001"/>
    <n v="15306.222161160003"/>
    <n v="59447.580219160001"/>
    <n v="0"/>
    <n v="0"/>
    <n v="0"/>
    <n v="0"/>
    <n v="0"/>
    <n v="0"/>
    <n v="0"/>
    <n v="0"/>
  </r>
  <r>
    <x v="11"/>
    <x v="3"/>
    <x v="4"/>
    <x v="11"/>
    <s v="Lot 6"/>
    <x v="1"/>
    <s v="09.14"/>
    <s v="Gornal"/>
    <s v="Neteja"/>
    <s v="Dependències Corporatives"/>
    <s v="Supervisió "/>
    <s v="Supervisió"/>
    <s v="SUP T1"/>
    <s v="Dependències"/>
    <s v="Diària"/>
    <n v="250"/>
    <n v="1.5555555555555556"/>
    <n v="388.88888888888891"/>
    <n v="0.5"/>
    <n v="0"/>
    <n v="0.5"/>
    <n v="1"/>
    <n v="194.44444444444446"/>
    <n v="0"/>
    <n v="194.44444444444446"/>
    <n v="6868.2833333333338"/>
    <n v="0"/>
    <n v="7555.1116666666676"/>
    <n v="14423.395"/>
    <n v="14711.8629"/>
    <n v="15006.100158000001"/>
    <n v="15306.222161160003"/>
    <n v="59447.580219160001"/>
    <n v="0"/>
    <n v="0"/>
    <n v="0"/>
    <n v="0"/>
    <n v="0"/>
    <n v="0"/>
    <n v="0"/>
    <n v="0"/>
  </r>
  <r>
    <x v="6"/>
    <x v="1"/>
    <x v="5"/>
    <x v="6"/>
    <s v="Lot 6"/>
    <x v="0"/>
    <s v="09.30"/>
    <s v="La Sagrera"/>
    <s v="Neteja"/>
    <s v="Trens"/>
    <s v="Supervisió "/>
    <s v="Supervisió"/>
    <s v="SUP T1"/>
    <m/>
    <s v="Diària"/>
    <n v="250"/>
    <n v="1.5555555555555556"/>
    <n v="388.88888888888891"/>
    <n v="0.5"/>
    <n v="0"/>
    <n v="0.5"/>
    <n v="1"/>
    <n v="194.44444444444446"/>
    <n v="0"/>
    <n v="194.44444444444446"/>
    <n v="6868.2833333333338"/>
    <n v="0"/>
    <n v="7555.1116666666676"/>
    <n v="14423.395"/>
    <n v="14711.8629"/>
    <n v="15006.100158000001"/>
    <n v="15306.222161160003"/>
    <n v="59447.580219160001"/>
    <n v="0"/>
    <n v="0"/>
    <n v="0"/>
    <n v="0"/>
    <n v="0"/>
    <n v="0"/>
    <n v="0"/>
    <n v="0"/>
  </r>
  <r>
    <x v="6"/>
    <x v="1"/>
    <x v="5"/>
    <x v="6"/>
    <s v="Lot 6"/>
    <x v="0"/>
    <s v="Taller CZ"/>
    <s v="Can Zam"/>
    <s v="Neteja"/>
    <s v="Trens"/>
    <s v="Supervisió "/>
    <s v="Supervisió"/>
    <s v="SUP T1"/>
    <m/>
    <s v="Diària"/>
    <n v="250"/>
    <n v="1.5555555555555556"/>
    <n v="388.88888888888891"/>
    <n v="0.5"/>
    <n v="0"/>
    <n v="0.5"/>
    <n v="1"/>
    <n v="194.44444444444446"/>
    <n v="0"/>
    <n v="194.44444444444446"/>
    <n v="6868.2833333333338"/>
    <n v="0"/>
    <n v="7555.1116666666676"/>
    <n v="14423.395"/>
    <n v="14711.8629"/>
    <n v="15006.100158000001"/>
    <n v="15306.222161160003"/>
    <n v="59447.580219160001"/>
    <n v="0"/>
    <n v="0"/>
    <n v="0"/>
    <n v="0"/>
    <n v="0"/>
    <n v="0"/>
    <n v="0"/>
    <n v="0"/>
  </r>
  <r>
    <x v="6"/>
    <x v="1"/>
    <x v="5"/>
    <x v="6"/>
    <s v="Lot 6"/>
    <x v="0"/>
    <s v="09.36"/>
    <s v="Gorg "/>
    <s v="Neteja"/>
    <s v="Trens"/>
    <s v="Supervisió "/>
    <s v="Supervisió"/>
    <s v="SUP T1"/>
    <m/>
    <s v="Diària"/>
    <n v="250"/>
    <n v="1.5555555555555556"/>
    <n v="388.88888888888891"/>
    <n v="0.5"/>
    <n v="0"/>
    <n v="0.5"/>
    <n v="1"/>
    <n v="194.44444444444446"/>
    <n v="0"/>
    <n v="194.44444444444446"/>
    <n v="6868.2833333333338"/>
    <n v="0"/>
    <n v="7555.1116666666676"/>
    <n v="14423.395"/>
    <n v="14711.8629"/>
    <n v="15006.100158000001"/>
    <n v="15306.222161160003"/>
    <n v="59447.580219160001"/>
    <n v="0"/>
    <n v="0"/>
    <n v="0"/>
    <n v="0"/>
    <n v="0"/>
    <n v="0"/>
    <n v="0"/>
    <n v="0"/>
  </r>
  <r>
    <x v="7"/>
    <x v="2"/>
    <x v="6"/>
    <x v="7"/>
    <s v="Lot 6"/>
    <x v="1"/>
    <s v="Taller ZAL"/>
    <s v="Zal"/>
    <s v="Neteja"/>
    <s v="Trens"/>
    <s v="Supervisió "/>
    <s v="Supervisió"/>
    <s v="SUP T1"/>
    <m/>
    <s v="Diària"/>
    <n v="250"/>
    <n v="1.5555555555555556"/>
    <n v="388.88888888888891"/>
    <n v="0.5"/>
    <n v="0"/>
    <n v="0.5"/>
    <n v="1"/>
    <n v="194.44444444444446"/>
    <n v="0"/>
    <n v="194.44444444444446"/>
    <n v="6868.2833333333338"/>
    <n v="0"/>
    <n v="7555.1116666666676"/>
    <n v="14423.395"/>
    <n v="14711.8629"/>
    <n v="15006.100158000001"/>
    <n v="15306.222161160003"/>
    <n v="59447.580219160001"/>
    <n v="0"/>
    <n v="0"/>
    <n v="0"/>
    <n v="0"/>
    <n v="0"/>
    <n v="0"/>
    <n v="0"/>
    <n v="0"/>
  </r>
  <r>
    <x v="7"/>
    <x v="2"/>
    <x v="6"/>
    <x v="7"/>
    <s v="Lot 6"/>
    <x v="1"/>
    <s v="09.01"/>
    <s v="Aeroport T1"/>
    <s v="Neteja"/>
    <s v="Trens"/>
    <s v="Supervisió "/>
    <s v="Supervisió"/>
    <s v="SUP T1"/>
    <m/>
    <s v="Diària"/>
    <n v="250"/>
    <n v="1.5555555555555556"/>
    <n v="388.88888888888891"/>
    <n v="0.5"/>
    <n v="0"/>
    <n v="0.5"/>
    <n v="1"/>
    <n v="194.44444444444446"/>
    <n v="0"/>
    <n v="194.44444444444446"/>
    <n v="6868.2833333333338"/>
    <n v="0"/>
    <n v="7555.1116666666676"/>
    <n v="14423.395"/>
    <n v="14711.8629"/>
    <n v="15006.100158000001"/>
    <n v="15306.222161160003"/>
    <n v="59447.580219160001"/>
    <n v="0"/>
    <n v="0"/>
    <n v="0"/>
    <n v="0"/>
    <n v="0"/>
    <n v="0"/>
    <n v="0"/>
    <n v="0"/>
  </r>
  <r>
    <x v="10"/>
    <x v="0"/>
    <x v="7"/>
    <x v="10"/>
    <s v="Lot 6"/>
    <x v="0"/>
    <s v="09.30"/>
    <s v="La Sagrera"/>
    <s v="Neteja"/>
    <s v="Estació"/>
    <s v="Supervisió "/>
    <s v="Supervisió"/>
    <s v="SUP T3"/>
    <m/>
    <s v="Setmanal"/>
    <n v="115"/>
    <n v="0.77777777777777779"/>
    <n v="89.444444444444443"/>
    <n v="0.5"/>
    <n v="0"/>
    <n v="0.5"/>
    <n v="1"/>
    <n v="44.722222222222221"/>
    <n v="0"/>
    <n v="44.722222222222221"/>
    <n v="1579.7051666666666"/>
    <n v="0"/>
    <n v="1737.6756833333334"/>
    <n v="3317.38085"/>
    <n v="3383.7284669999999"/>
    <n v="3451.4030363399997"/>
    <n v="3520.4310970668002"/>
    <n v="13672.943450406801"/>
    <n v="0"/>
    <n v="0"/>
    <n v="0"/>
    <n v="0"/>
    <n v="0"/>
    <n v="0"/>
    <n v="0"/>
    <n v="0"/>
  </r>
  <r>
    <x v="3"/>
    <x v="0"/>
    <x v="3"/>
    <x v="3"/>
    <s v="Lot 6"/>
    <x v="0"/>
    <s v="Taller CZ"/>
    <s v="Can Zam"/>
    <s v="Neteja"/>
    <s v="Taller"/>
    <s v="Supervisió "/>
    <s v="Supervisió"/>
    <s v="SUP T3"/>
    <m/>
    <s v="Setmanal"/>
    <n v="115"/>
    <n v="0.77777777777777779"/>
    <n v="89.444444444444443"/>
    <n v="0.5"/>
    <n v="0"/>
    <n v="0.5"/>
    <n v="1"/>
    <n v="44.722222222222221"/>
    <n v="0"/>
    <n v="44.722222222222221"/>
    <n v="1579.7051666666666"/>
    <n v="0"/>
    <n v="1737.6756833333334"/>
    <n v="3317.38085"/>
    <n v="3383.7284669999999"/>
    <n v="3451.4030363399997"/>
    <n v="3520.4310970668002"/>
    <n v="13672.943450406801"/>
    <n v="0"/>
    <n v="0"/>
    <n v="0"/>
    <n v="0"/>
    <n v="0"/>
    <n v="0"/>
    <n v="0"/>
    <n v="0"/>
  </r>
  <r>
    <x v="4"/>
    <x v="3"/>
    <x v="4"/>
    <x v="4"/>
    <s v="Lot 6"/>
    <x v="1"/>
    <s v="Taller ZAL"/>
    <s v="Zal"/>
    <s v="Neteja"/>
    <s v="Taller"/>
    <s v="Supervisió "/>
    <s v="Supervisió"/>
    <s v="SUP T3"/>
    <m/>
    <s v="Setmanal"/>
    <n v="115"/>
    <n v="0.77777777777777779"/>
    <n v="89.444444444444443"/>
    <n v="0.5"/>
    <n v="0"/>
    <n v="0.5"/>
    <n v="1"/>
    <n v="44.722222222222221"/>
    <n v="0"/>
    <n v="44.722222222222221"/>
    <n v="1579.7051666666666"/>
    <n v="0"/>
    <n v="1737.6756833333334"/>
    <n v="3317.38085"/>
    <n v="3383.7284669999999"/>
    <n v="3451.4030363399997"/>
    <n v="3520.4310970668002"/>
    <n v="13672.943450406801"/>
    <n v="0"/>
    <n v="0"/>
    <n v="0"/>
    <n v="0"/>
    <n v="0"/>
    <n v="0"/>
    <n v="0"/>
    <n v="0"/>
  </r>
  <r>
    <x v="11"/>
    <x v="3"/>
    <x v="4"/>
    <x v="11"/>
    <s v="Lot 6"/>
    <x v="1"/>
    <s v="09.14"/>
    <s v="Gornal"/>
    <s v="Neteja"/>
    <s v="Dependències Corporatives"/>
    <s v="Supervisió "/>
    <s v="Supervisió"/>
    <s v="SUP T3"/>
    <s v="Dependències"/>
    <s v="Setmanal"/>
    <n v="115"/>
    <n v="0.77777777777777779"/>
    <n v="89.444444444444443"/>
    <n v="0.5"/>
    <n v="0"/>
    <n v="0.5"/>
    <n v="1"/>
    <n v="44.722222222222221"/>
    <n v="0"/>
    <n v="44.722222222222221"/>
    <n v="1579.7051666666666"/>
    <n v="0"/>
    <n v="1737.6756833333334"/>
    <n v="3317.38085"/>
    <n v="3383.7284669999999"/>
    <n v="3451.4030363399997"/>
    <n v="3520.4310970668002"/>
    <n v="13672.943450406801"/>
    <n v="0"/>
    <n v="0"/>
    <n v="0"/>
    <n v="0"/>
    <n v="0"/>
    <n v="0"/>
    <n v="0"/>
    <n v="0"/>
  </r>
  <r>
    <x v="6"/>
    <x v="1"/>
    <x v="5"/>
    <x v="6"/>
    <s v="Lot 6"/>
    <x v="0"/>
    <s v="09.30"/>
    <s v="La Sagrera"/>
    <s v="Neteja"/>
    <s v="Trens"/>
    <s v="Supervisió "/>
    <s v="Supervisió"/>
    <s v="SUP T3"/>
    <m/>
    <s v="Setmanal"/>
    <n v="115"/>
    <n v="0.77777777777777779"/>
    <n v="89.444444444444443"/>
    <n v="0.5"/>
    <n v="0"/>
    <n v="0.5"/>
    <n v="1"/>
    <n v="44.722222222222221"/>
    <n v="0"/>
    <n v="44.722222222222221"/>
    <n v="1579.7051666666666"/>
    <n v="0"/>
    <n v="1737.6756833333334"/>
    <n v="3317.38085"/>
    <n v="3383.7284669999999"/>
    <n v="3451.4030363399997"/>
    <n v="3520.4310970668002"/>
    <n v="13672.943450406801"/>
    <n v="0"/>
    <n v="0"/>
    <n v="0"/>
    <n v="0"/>
    <n v="0"/>
    <n v="0"/>
    <n v="0"/>
    <n v="0"/>
  </r>
  <r>
    <x v="6"/>
    <x v="1"/>
    <x v="5"/>
    <x v="6"/>
    <s v="Lot 6"/>
    <x v="0"/>
    <s v="Taller CZ"/>
    <s v="Can Zam"/>
    <s v="Neteja"/>
    <s v="Trens"/>
    <s v="Supervisió "/>
    <s v="Supervisió"/>
    <s v="SUP T3"/>
    <m/>
    <s v="Setmanal"/>
    <n v="115"/>
    <n v="0.77777777777777779"/>
    <n v="89.444444444444443"/>
    <n v="0.5"/>
    <n v="0"/>
    <n v="0.5"/>
    <n v="1"/>
    <n v="44.722222222222221"/>
    <n v="0"/>
    <n v="44.722222222222221"/>
    <n v="1579.7051666666666"/>
    <n v="0"/>
    <n v="1737.6756833333334"/>
    <n v="3317.38085"/>
    <n v="3383.7284669999999"/>
    <n v="3451.4030363399997"/>
    <n v="3520.4310970668002"/>
    <n v="13672.943450406801"/>
    <n v="0"/>
    <n v="0"/>
    <n v="0"/>
    <n v="0"/>
    <n v="0"/>
    <n v="0"/>
    <n v="0"/>
    <n v="0"/>
  </r>
  <r>
    <x v="6"/>
    <x v="1"/>
    <x v="5"/>
    <x v="6"/>
    <s v="Lot 6"/>
    <x v="0"/>
    <s v="09.36"/>
    <s v="Gorg "/>
    <s v="Neteja"/>
    <s v="Trens"/>
    <s v="Supervisió "/>
    <s v="Supervisió"/>
    <s v="SUP T3"/>
    <m/>
    <s v="Setmanal"/>
    <n v="115"/>
    <n v="0.77777777777777779"/>
    <n v="89.444444444444443"/>
    <n v="0.5"/>
    <n v="0"/>
    <n v="0.5"/>
    <n v="1"/>
    <n v="44.722222222222221"/>
    <n v="0"/>
    <n v="44.722222222222221"/>
    <n v="1579.7051666666666"/>
    <n v="0"/>
    <n v="1737.6756833333334"/>
    <n v="3317.38085"/>
    <n v="3383.7284669999999"/>
    <n v="3451.4030363399997"/>
    <n v="3520.4310970668002"/>
    <n v="13672.943450406801"/>
    <n v="0"/>
    <n v="0"/>
    <n v="0"/>
    <n v="0"/>
    <n v="0"/>
    <n v="0"/>
    <n v="0"/>
    <n v="0"/>
  </r>
  <r>
    <x v="7"/>
    <x v="2"/>
    <x v="6"/>
    <x v="7"/>
    <s v="Lot 6"/>
    <x v="1"/>
    <s v="Taller ZAL"/>
    <s v="Zal"/>
    <s v="Neteja"/>
    <s v="Trens"/>
    <s v="Supervisió "/>
    <s v="Supervisió"/>
    <s v="SUP T3"/>
    <m/>
    <s v="Setmanal"/>
    <n v="115"/>
    <n v="0.77777777777777779"/>
    <n v="89.444444444444443"/>
    <n v="0.5"/>
    <n v="0"/>
    <n v="0.5"/>
    <n v="1"/>
    <n v="44.722222222222221"/>
    <n v="0"/>
    <n v="44.722222222222221"/>
    <n v="1579.7051666666666"/>
    <n v="0"/>
    <n v="1737.6756833333334"/>
    <n v="3317.38085"/>
    <n v="3383.7284669999999"/>
    <n v="3451.4030363399997"/>
    <n v="3520.4310970668002"/>
    <n v="13672.943450406801"/>
    <n v="0"/>
    <n v="0"/>
    <n v="0"/>
    <n v="0"/>
    <n v="0"/>
    <n v="0"/>
    <n v="0"/>
    <n v="0"/>
  </r>
  <r>
    <x v="7"/>
    <x v="2"/>
    <x v="6"/>
    <x v="7"/>
    <s v="Lot 6"/>
    <x v="1"/>
    <s v="09.01"/>
    <s v="Aeroport T1"/>
    <s v="Neteja"/>
    <s v="Trens"/>
    <s v="Supervisió "/>
    <s v="Supervisió"/>
    <s v="SUP T3"/>
    <m/>
    <s v="Setmanal"/>
    <n v="115"/>
    <n v="0.77777777777777779"/>
    <n v="89.444444444444443"/>
    <n v="0.5"/>
    <n v="0"/>
    <n v="0.5"/>
    <n v="1"/>
    <n v="44.722222222222221"/>
    <n v="0"/>
    <n v="44.722222222222221"/>
    <n v="1579.7051666666666"/>
    <n v="0"/>
    <n v="1737.6756833333334"/>
    <n v="3317.38085"/>
    <n v="3383.7284669999999"/>
    <n v="3451.4030363399997"/>
    <n v="3520.4310970668002"/>
    <n v="13672.943450406801"/>
    <n v="0"/>
    <n v="0"/>
    <n v="0"/>
    <n v="0"/>
    <n v="0"/>
    <n v="0"/>
    <n v="0"/>
    <n v="0"/>
  </r>
  <r>
    <x v="10"/>
    <x v="0"/>
    <x v="7"/>
    <x v="10"/>
    <s v="Lot 6"/>
    <x v="0"/>
    <s v="09.30"/>
    <s v="La Sagrera"/>
    <s v="Neteja"/>
    <s v="Estació"/>
    <s v="Controls aigua"/>
    <s v="Neteja manteniment"/>
    <s v="SND MA"/>
    <m/>
    <s v="Diària"/>
    <n v="250"/>
    <n v="3.5"/>
    <n v="875"/>
    <n v="1"/>
    <n v="0"/>
    <n v="0"/>
    <n v="1"/>
    <n v="875"/>
    <n v="0"/>
    <n v="0"/>
    <n v="26248.424999999999"/>
    <n v="0"/>
    <n v="0"/>
    <n v="26248.424999999999"/>
    <n v="26773.393500000002"/>
    <n v="27308.861370000002"/>
    <n v="27855.038597400002"/>
    <n v="108185.7184674"/>
    <n v="0"/>
    <n v="0"/>
    <n v="0"/>
    <n v="0"/>
    <n v="0"/>
    <n v="0"/>
    <n v="0"/>
    <n v="0"/>
  </r>
  <r>
    <x v="3"/>
    <x v="0"/>
    <x v="3"/>
    <x v="3"/>
    <s v="Lot 6"/>
    <x v="0"/>
    <s v="Taller CZ"/>
    <s v="Can Zam"/>
    <s v="Neteja"/>
    <s v="Taller"/>
    <s v="Controls aigua"/>
    <s v="Neteja manteniment"/>
    <s v="SND MA"/>
    <m/>
    <s v="Diària"/>
    <n v="250"/>
    <n v="3.5"/>
    <n v="875"/>
    <n v="1"/>
    <n v="0"/>
    <n v="0"/>
    <n v="1"/>
    <n v="875"/>
    <n v="0"/>
    <n v="0"/>
    <n v="26248.424999999999"/>
    <n v="0"/>
    <n v="0"/>
    <n v="26248.424999999999"/>
    <n v="26773.393500000002"/>
    <n v="27308.861370000002"/>
    <n v="27855.038597400002"/>
    <n v="108185.7184674"/>
    <n v="0"/>
    <n v="0"/>
    <n v="0"/>
    <n v="0"/>
    <n v="0"/>
    <n v="0"/>
    <n v="0"/>
    <n v="0"/>
  </r>
  <r>
    <x v="4"/>
    <x v="3"/>
    <x v="4"/>
    <x v="4"/>
    <s v="Lot 6"/>
    <x v="1"/>
    <s v="Taller ZAL"/>
    <s v="Zal"/>
    <s v="Neteja"/>
    <s v="Taller"/>
    <s v="Controls aigua"/>
    <s v="Neteja manteniment"/>
    <s v="SND MA"/>
    <m/>
    <s v="Diària"/>
    <n v="250"/>
    <n v="3.5"/>
    <n v="875"/>
    <n v="1"/>
    <n v="0"/>
    <n v="0"/>
    <n v="1"/>
    <n v="875"/>
    <n v="0"/>
    <n v="0"/>
    <n v="26248.424999999999"/>
    <n v="0"/>
    <n v="0"/>
    <n v="26248.424999999999"/>
    <n v="26773.393500000002"/>
    <n v="27308.861370000002"/>
    <n v="27855.038597400002"/>
    <n v="108185.7184674"/>
    <n v="0"/>
    <n v="0"/>
    <n v="0"/>
    <n v="0"/>
    <n v="0"/>
    <n v="0"/>
    <n v="0"/>
    <n v="0"/>
  </r>
  <r>
    <x v="11"/>
    <x v="3"/>
    <x v="4"/>
    <x v="11"/>
    <s v="Lot 6"/>
    <x v="1"/>
    <s v="09.14"/>
    <s v="Gornal"/>
    <s v="Neteja"/>
    <s v="Dependències Corporatives"/>
    <s v="Controls aigua"/>
    <s v="Neteja manteniment"/>
    <s v="SND MA"/>
    <s v="Dependències"/>
    <s v="Diària"/>
    <n v="250"/>
    <n v="3.5"/>
    <n v="875"/>
    <n v="1"/>
    <n v="0"/>
    <n v="0"/>
    <n v="1"/>
    <n v="875"/>
    <n v="0"/>
    <n v="0"/>
    <n v="26248.424999999999"/>
    <n v="0"/>
    <n v="0"/>
    <n v="26248.424999999999"/>
    <n v="26773.393500000002"/>
    <n v="27308.861370000002"/>
    <n v="27855.038597400002"/>
    <n v="108185.7184674"/>
    <n v="0"/>
    <n v="0"/>
    <n v="0"/>
    <n v="0"/>
    <n v="0"/>
    <n v="0"/>
    <n v="0"/>
    <n v="0"/>
  </r>
  <r>
    <x v="0"/>
    <x v="0"/>
    <x v="0"/>
    <x v="0"/>
    <s v="Lot 6"/>
    <x v="0"/>
    <m/>
    <s v="Guinardó/Hospital de Sant Pau"/>
    <s v="Neteja"/>
    <s v="Estació"/>
    <s v="Bossa d'hores"/>
    <s v="Neteja manteniment"/>
    <s v="SNE BH"/>
    <s v="Nova estació"/>
    <s v="Anual"/>
    <n v="1"/>
    <n v="112.57"/>
    <n v="112.57"/>
    <n v="0.4"/>
    <n v="0.4"/>
    <n v="0.2"/>
    <n v="1"/>
    <n v="45.027999999999999"/>
    <n v="45.027999999999999"/>
    <n v="22.513999999999999"/>
    <n v="1350.7589496000001"/>
    <n v="1350.7589496000001"/>
    <n v="742.9174222800001"/>
    <n v="0"/>
    <n v="3513.3240279095999"/>
    <n v="3583.5905084677925"/>
    <n v="3655.2623186371479"/>
    <n v="10752.176855014541"/>
    <n v="0"/>
    <n v="0"/>
    <n v="0"/>
    <n v="0"/>
    <n v="0"/>
    <n v="0"/>
    <n v="0"/>
    <n v="0"/>
  </r>
  <r>
    <x v="5"/>
    <x v="0"/>
    <x v="3"/>
    <x v="5"/>
    <s v="Lot 6"/>
    <x v="0"/>
    <m/>
    <s v="Guinardó/Hospital de Sant Pau"/>
    <s v="Neteja"/>
    <s v="Estació"/>
    <s v="Neteja cíclica"/>
    <s v="Neteja manteniment"/>
    <s v="SNE NF"/>
    <s v="Nova estació "/>
    <s v="Diària"/>
    <n v="250"/>
    <n v="5"/>
    <n v="1250"/>
    <n v="0"/>
    <n v="0"/>
    <n v="1"/>
    <n v="1"/>
    <n v="0"/>
    <n v="0"/>
    <n v="1250"/>
    <n v="0"/>
    <n v="0"/>
    <n v="41247.525000000001"/>
    <n v="0"/>
    <n v="42072.475500000008"/>
    <n v="42913.925010000006"/>
    <n v="43772.203510200008"/>
    <n v="128758.60402020001"/>
    <n v="0"/>
    <n v="0"/>
    <n v="0"/>
    <n v="0"/>
    <n v="0"/>
    <n v="0"/>
    <n v="0"/>
    <n v="0"/>
  </r>
  <r>
    <x v="10"/>
    <x v="0"/>
    <x v="7"/>
    <x v="10"/>
    <s v="Lot 6"/>
    <x v="0"/>
    <m/>
    <s v="Guinardó/Hospital de Sant Pau"/>
    <s v="Neteja"/>
    <s v="Estació"/>
    <s v="Neteja manteniment tipus 1"/>
    <s v="Neteja manteniment"/>
    <s v="SNE T1"/>
    <s v="Nova estació"/>
    <s v="Diària"/>
    <n v="365"/>
    <n v="5"/>
    <n v="1825"/>
    <n v="0"/>
    <n v="1"/>
    <n v="0"/>
    <n v="1"/>
    <n v="0"/>
    <n v="1825"/>
    <n v="0"/>
    <n v="0"/>
    <n v="54746.715000000004"/>
    <n v="0"/>
    <n v="0"/>
    <n v="55841.649300000005"/>
    <n v="56958.482286000006"/>
    <n v="58097.65193172"/>
    <n v="170897.78351772"/>
    <n v="0"/>
    <n v="0"/>
    <n v="0"/>
    <n v="0"/>
    <n v="0"/>
    <n v="0"/>
    <n v="0"/>
    <n v="0"/>
  </r>
  <r>
    <x v="10"/>
    <x v="0"/>
    <x v="7"/>
    <x v="10"/>
    <s v="Lot 6"/>
    <x v="0"/>
    <m/>
    <s v="Guinardó/Hospital de Sant Pau"/>
    <s v="Neteja"/>
    <s v="Estació"/>
    <s v="Neteja mantenimnet tipus 2"/>
    <s v="Neteja manteniment"/>
    <s v="SNE T2"/>
    <s v="Nova estació"/>
    <s v="Diària"/>
    <n v="365"/>
    <n v="5"/>
    <n v="1825"/>
    <n v="0"/>
    <n v="1"/>
    <n v="0"/>
    <n v="1"/>
    <n v="0"/>
    <n v="1825"/>
    <n v="0"/>
    <n v="0"/>
    <n v="54746.715000000004"/>
    <n v="0"/>
    <n v="0"/>
    <n v="55841.649300000005"/>
    <n v="56958.482286000006"/>
    <n v="58097.65193172"/>
    <n v="170897.78351772"/>
    <n v="0"/>
    <n v="0"/>
    <n v="0"/>
    <n v="0"/>
    <n v="0"/>
    <n v="0"/>
    <n v="0"/>
    <n v="0"/>
  </r>
  <r>
    <x v="10"/>
    <x v="0"/>
    <x v="7"/>
    <x v="10"/>
    <s v="Lot 6"/>
    <x v="0"/>
    <m/>
    <s v="Guinardó/Hospital de Sant Pau"/>
    <s v="Neteja"/>
    <s v="Estació"/>
    <s v="Fregat a máquina "/>
    <s v="Neteja especialista"/>
    <s v="SNE FM"/>
    <s v="Nova estació"/>
    <s v="Diària"/>
    <n v="365"/>
    <n v="2"/>
    <n v="730"/>
    <n v="0.5"/>
    <n v="0.5"/>
    <n v="0"/>
    <n v="1"/>
    <n v="365"/>
    <n v="365"/>
    <n v="0"/>
    <n v="11284.413"/>
    <n v="11284.413"/>
    <n v="0"/>
    <n v="0"/>
    <n v="23020.202520000003"/>
    <n v="23480.606570400003"/>
    <n v="23950.218701808004"/>
    <n v="70451.027792208013"/>
    <n v="0"/>
    <n v="0"/>
    <n v="0"/>
    <n v="0"/>
    <n v="0"/>
    <n v="0"/>
    <n v="0"/>
    <n v="0"/>
  </r>
  <r>
    <x v="10"/>
    <x v="0"/>
    <x v="7"/>
    <x v="10"/>
    <s v="Lot 6"/>
    <x v="0"/>
    <m/>
    <s v="Guinardó/Hospital de Sant Pau"/>
    <s v="Neteja"/>
    <s v="Estació"/>
    <s v="Supervisió "/>
    <s v="Supervisió"/>
    <s v="SUP T1"/>
    <s v="Nova estació"/>
    <s v="Diària"/>
    <n v="250"/>
    <n v="0.5"/>
    <n v="125"/>
    <n v="0.5"/>
    <n v="0"/>
    <n v="0.5"/>
    <n v="1"/>
    <n v="62.5"/>
    <n v="0"/>
    <n v="62.5"/>
    <n v="2207.6624999999999"/>
    <n v="0"/>
    <n v="2428.42875"/>
    <n v="0"/>
    <n v="4728.813075"/>
    <n v="4823.3893365000004"/>
    <n v="4919.8571232300001"/>
    <n v="14472.05953473"/>
    <n v="0"/>
    <n v="0"/>
    <n v="0"/>
    <n v="0"/>
    <n v="0"/>
    <n v="0"/>
    <n v="0"/>
    <n v="0"/>
  </r>
  <r>
    <x v="10"/>
    <x v="0"/>
    <x v="7"/>
    <x v="10"/>
    <s v="Lot 6"/>
    <x v="0"/>
    <m/>
    <s v="Guinardó/Hospital de Sant Pau"/>
    <s v="Neteja"/>
    <s v="Estació"/>
    <s v="Supervisió "/>
    <s v="Supervisió"/>
    <s v="SUP T3"/>
    <s v="Nova estació"/>
    <s v="Setmanal"/>
    <n v="115"/>
    <n v="0.5"/>
    <n v="57.5"/>
    <n v="0.5"/>
    <n v="0"/>
    <n v="0.5"/>
    <n v="1"/>
    <n v="28.75"/>
    <n v="0"/>
    <n v="28.75"/>
    <n v="1015.52475"/>
    <n v="0"/>
    <n v="1117.077225"/>
    <n v="0"/>
    <n v="2175.2540145000003"/>
    <n v="2218.7590947899998"/>
    <n v="2263.1342766858002"/>
    <n v="6657.1473859758007"/>
    <n v="0"/>
    <n v="0"/>
    <n v="0"/>
    <n v="0"/>
    <n v="0"/>
    <n v="0"/>
    <n v="0"/>
    <n v="0"/>
  </r>
  <r>
    <x v="10"/>
    <x v="0"/>
    <x v="7"/>
    <x v="10"/>
    <s v="Lot 6"/>
    <x v="0"/>
    <m/>
    <s v="Guinardó/Hospital de Sant Pau"/>
    <s v="Neteja"/>
    <s v="Estació"/>
    <s v="Controls aigua"/>
    <s v="Neteja manteniment"/>
    <s v="SND MA"/>
    <s v="Nova estació"/>
    <s v="Diària"/>
    <n v="250"/>
    <n v="3.5"/>
    <n v="875"/>
    <n v="1"/>
    <n v="0"/>
    <n v="0"/>
    <n v="1"/>
    <n v="875"/>
    <n v="0"/>
    <n v="0"/>
    <n v="26248.424999999999"/>
    <n v="0"/>
    <n v="0"/>
    <n v="0"/>
    <n v="26773.393500000002"/>
    <n v="27308.861370000002"/>
    <n v="27855.038597400002"/>
    <n v="81937.293467400013"/>
    <n v="0"/>
    <n v="0"/>
    <n v="0"/>
    <n v="0"/>
    <n v="0"/>
    <n v="0"/>
    <n v="0"/>
    <n v="0"/>
  </r>
  <r>
    <x v="6"/>
    <x v="1"/>
    <x v="5"/>
    <x v="6"/>
    <s v="Lot 6"/>
    <x v="0"/>
    <m/>
    <s v="Guinardó/Hospital de Sant Pau"/>
    <s v="Neteja"/>
    <s v="Trens"/>
    <s v="Neteja manteniment tipus 1"/>
    <s v="Neteja especialista"/>
    <s v="SNT T1"/>
    <s v="Nova estació"/>
    <s v="Diària"/>
    <n v="365"/>
    <n v="8"/>
    <n v="2920"/>
    <n v="0"/>
    <n v="0"/>
    <n v="1"/>
    <n v="1"/>
    <n v="0"/>
    <n v="0"/>
    <n v="2920"/>
    <n v="0"/>
    <n v="0"/>
    <n v="99302.834400000007"/>
    <n v="0"/>
    <n v="0"/>
    <n v="103314.66890976002"/>
    <n v="105380.96228795522"/>
    <n v="208695.63119771524"/>
    <n v="0"/>
    <n v="0"/>
    <n v="0"/>
    <n v="0"/>
    <n v="0"/>
    <n v="0"/>
    <n v="0"/>
    <n v="0"/>
  </r>
  <r>
    <x v="0"/>
    <x v="0"/>
    <x v="0"/>
    <x v="0"/>
    <s v="Lot 6"/>
    <x v="0"/>
    <m/>
    <s v="Plaça de Maragall"/>
    <s v="Neteja"/>
    <s v="Estació"/>
    <s v="Bossa d'hores"/>
    <s v="Neteja manteniment"/>
    <s v="SNE BH"/>
    <s v="Nova estació"/>
    <s v="Anual"/>
    <n v="1"/>
    <n v="112.57"/>
    <n v="112.57"/>
    <n v="0.4"/>
    <n v="0.4"/>
    <n v="0.2"/>
    <n v="1"/>
    <n v="45.027999999999999"/>
    <n v="45.027999999999999"/>
    <n v="22.513999999999999"/>
    <n v="1350.7589496000001"/>
    <n v="1350.7589496000001"/>
    <n v="742.9174222800001"/>
    <n v="0"/>
    <n v="3513.3240279095999"/>
    <n v="3583.5905084677925"/>
    <n v="3655.2623186371479"/>
    <n v="10752.176855014541"/>
    <n v="0"/>
    <n v="0"/>
    <n v="0"/>
    <n v="0"/>
    <n v="0"/>
    <n v="0"/>
    <n v="0"/>
    <n v="0"/>
  </r>
  <r>
    <x v="5"/>
    <x v="0"/>
    <x v="3"/>
    <x v="5"/>
    <s v="Lot 6"/>
    <x v="0"/>
    <m/>
    <s v="Plaça de Maragall"/>
    <s v="Neteja"/>
    <s v="Estació"/>
    <s v="Neteja cíclica"/>
    <s v="Neteja manteniment"/>
    <s v="SNE NF"/>
    <s v="Nova estació"/>
    <s v="Diària"/>
    <n v="250"/>
    <n v="5"/>
    <n v="1250"/>
    <n v="0"/>
    <n v="0"/>
    <n v="1"/>
    <n v="1"/>
    <n v="0"/>
    <n v="0"/>
    <n v="1250"/>
    <n v="0"/>
    <n v="0"/>
    <n v="41247.525000000001"/>
    <n v="0"/>
    <n v="42072.475500000008"/>
    <n v="42913.925010000006"/>
    <n v="43772.203510200008"/>
    <n v="128758.60402020001"/>
    <n v="0"/>
    <n v="0"/>
    <n v="0"/>
    <n v="0"/>
    <n v="0"/>
    <n v="0"/>
    <n v="0"/>
    <n v="0"/>
  </r>
  <r>
    <x v="10"/>
    <x v="0"/>
    <x v="7"/>
    <x v="10"/>
    <s v="Lot 6"/>
    <x v="0"/>
    <m/>
    <s v="Plaça de Maragall"/>
    <s v="Neteja"/>
    <s v="Estació"/>
    <s v="Neteja manteniment tipus 1"/>
    <s v="Neteja manteniment"/>
    <s v="SNE T1"/>
    <s v="Nova estació"/>
    <s v="Diària"/>
    <n v="365"/>
    <n v="5"/>
    <n v="1825"/>
    <n v="0"/>
    <n v="1"/>
    <n v="0"/>
    <n v="1"/>
    <n v="0"/>
    <n v="1825"/>
    <n v="0"/>
    <n v="0"/>
    <n v="54746.715000000004"/>
    <n v="0"/>
    <n v="0"/>
    <n v="55841.649300000005"/>
    <n v="56958.482286000006"/>
    <n v="58097.65193172"/>
    <n v="170897.78351772"/>
    <n v="0"/>
    <n v="0"/>
    <n v="0"/>
    <n v="0"/>
    <n v="0"/>
    <n v="0"/>
    <n v="0"/>
    <n v="0"/>
  </r>
  <r>
    <x v="10"/>
    <x v="0"/>
    <x v="7"/>
    <x v="10"/>
    <s v="Lot 6"/>
    <x v="0"/>
    <m/>
    <s v="Plaça de Maragall"/>
    <s v="Neteja"/>
    <s v="Estació"/>
    <s v="Neteja mantenimnet tipus 2"/>
    <s v="Neteja manteniment"/>
    <s v="SNE T2"/>
    <s v="Nova estació"/>
    <s v="Diària"/>
    <n v="365"/>
    <n v="5"/>
    <n v="1825"/>
    <n v="0"/>
    <n v="1"/>
    <n v="0"/>
    <n v="1"/>
    <n v="0"/>
    <n v="1825"/>
    <n v="0"/>
    <n v="0"/>
    <n v="54746.715000000004"/>
    <n v="0"/>
    <n v="0"/>
    <n v="55841.649300000005"/>
    <n v="56958.482286000006"/>
    <n v="58097.65193172"/>
    <n v="170897.78351772"/>
    <n v="0"/>
    <n v="0"/>
    <n v="0"/>
    <n v="0"/>
    <n v="0"/>
    <n v="0"/>
    <n v="0"/>
    <n v="0"/>
  </r>
  <r>
    <x v="10"/>
    <x v="0"/>
    <x v="7"/>
    <x v="10"/>
    <s v="Lot 6"/>
    <x v="0"/>
    <m/>
    <s v="Plaça de Maragall"/>
    <s v="Neteja"/>
    <s v="Estació"/>
    <s v="Fregat a máquina "/>
    <s v="Neteja especialista"/>
    <s v="SNE FM"/>
    <s v="Nova estació"/>
    <s v="Diària"/>
    <n v="365"/>
    <n v="2"/>
    <n v="730"/>
    <n v="0.5"/>
    <n v="0.5"/>
    <n v="0"/>
    <n v="1"/>
    <n v="365"/>
    <n v="365"/>
    <n v="0"/>
    <n v="11284.413"/>
    <n v="11284.413"/>
    <n v="0"/>
    <n v="0"/>
    <n v="23020.202520000003"/>
    <n v="23480.606570400003"/>
    <n v="23950.218701808004"/>
    <n v="70451.027792208013"/>
    <n v="0"/>
    <n v="0"/>
    <n v="0"/>
    <n v="0"/>
    <n v="0"/>
    <n v="0"/>
    <n v="0"/>
    <n v="0"/>
  </r>
  <r>
    <x v="10"/>
    <x v="0"/>
    <x v="7"/>
    <x v="10"/>
    <s v="Lot 6"/>
    <x v="0"/>
    <m/>
    <s v="Plaça de Maragall"/>
    <s v="Neteja"/>
    <s v="Estació"/>
    <s v="Supervisió "/>
    <s v="Supervisió"/>
    <s v="SUP T1"/>
    <s v="Nova estació"/>
    <s v="Diària"/>
    <n v="250"/>
    <n v="0.5"/>
    <n v="125"/>
    <n v="0.5"/>
    <n v="0"/>
    <n v="0.5"/>
    <n v="1"/>
    <n v="62.5"/>
    <n v="0"/>
    <n v="62.5"/>
    <n v="2207.6624999999999"/>
    <n v="0"/>
    <n v="2428.42875"/>
    <n v="0"/>
    <n v="4728.813075"/>
    <n v="4823.3893365000004"/>
    <n v="4919.8571232300001"/>
    <n v="14472.05953473"/>
    <n v="0"/>
    <n v="0"/>
    <n v="0"/>
    <n v="0"/>
    <n v="0"/>
    <n v="0"/>
    <n v="0"/>
    <n v="0"/>
  </r>
  <r>
    <x v="10"/>
    <x v="0"/>
    <x v="7"/>
    <x v="10"/>
    <s v="Lot 6"/>
    <x v="0"/>
    <m/>
    <s v="Plaça de Maragall"/>
    <s v="Neteja"/>
    <s v="Estació"/>
    <s v="Supervisió "/>
    <s v="Supervisió"/>
    <s v="SUP T3"/>
    <s v="Nova estació"/>
    <s v="Setmanal"/>
    <n v="115"/>
    <n v="0.5"/>
    <n v="57.5"/>
    <n v="0.5"/>
    <n v="0"/>
    <n v="0.5"/>
    <n v="1"/>
    <n v="28.75"/>
    <n v="0"/>
    <n v="28.75"/>
    <n v="1015.52475"/>
    <n v="0"/>
    <n v="1117.077225"/>
    <n v="0"/>
    <n v="2175.2540145000003"/>
    <n v="2218.7590947899998"/>
    <n v="2263.1342766858002"/>
    <n v="6657.1473859758007"/>
    <n v="0"/>
    <n v="0"/>
    <n v="0"/>
    <n v="0"/>
    <n v="0"/>
    <n v="0"/>
    <n v="0"/>
    <n v="0"/>
  </r>
  <r>
    <x v="10"/>
    <x v="0"/>
    <x v="7"/>
    <x v="10"/>
    <s v="Lot 6"/>
    <x v="0"/>
    <m/>
    <s v="Plaça de Maragall"/>
    <s v="Neteja"/>
    <s v="Estació"/>
    <s v="Controls aigua"/>
    <s v="Neteja manteniment"/>
    <s v="SND MA"/>
    <s v="Nova estació"/>
    <s v="Diària"/>
    <n v="250"/>
    <n v="3.5"/>
    <n v="875"/>
    <n v="1"/>
    <n v="0"/>
    <n v="0"/>
    <n v="1"/>
    <n v="875"/>
    <n v="0"/>
    <n v="0"/>
    <n v="26248.424999999999"/>
    <n v="0"/>
    <n v="0"/>
    <n v="0"/>
    <n v="26773.393500000002"/>
    <n v="27308.861370000002"/>
    <n v="27855.038597400002"/>
    <n v="81937.293467400013"/>
    <n v="0"/>
    <n v="0"/>
    <n v="0"/>
    <n v="0"/>
    <n v="0"/>
    <n v="0"/>
    <n v="0"/>
    <n v="0"/>
  </r>
  <r>
    <x v="6"/>
    <x v="1"/>
    <x v="5"/>
    <x v="6"/>
    <s v="Lot 6"/>
    <x v="0"/>
    <m/>
    <s v="Plaça de Maragall"/>
    <s v="Neteja"/>
    <s v="Trens"/>
    <s v="Neteja manteniment tipus 1"/>
    <s v="Neteja especialista"/>
    <s v="SNT T1"/>
    <s v="Nova estació"/>
    <s v="Diària"/>
    <n v="365"/>
    <n v="7"/>
    <n v="2555"/>
    <n v="0"/>
    <n v="0"/>
    <n v="1"/>
    <n v="1"/>
    <n v="0"/>
    <n v="0"/>
    <n v="2555"/>
    <n v="0"/>
    <n v="0"/>
    <n v="86889.980100000001"/>
    <n v="0"/>
    <n v="0"/>
    <n v="90400.335296040008"/>
    <n v="92208.342001960817"/>
    <n v="182608.67729800084"/>
    <n v="0"/>
    <n v="0"/>
    <n v="0"/>
    <n v="0"/>
    <n v="0"/>
    <n v="0"/>
    <n v="0"/>
    <n v="0"/>
  </r>
  <r>
    <x v="0"/>
    <x v="0"/>
    <x v="0"/>
    <x v="0"/>
    <s v="Lot 6"/>
    <x v="0"/>
    <m/>
    <s v="La Sagrera TAV"/>
    <s v="Neteja"/>
    <s v="Estació"/>
    <s v="Bossa d'hores"/>
    <s v="Neteja manteniment"/>
    <s v="SNE BH"/>
    <s v="Nova estació"/>
    <s v="Anual"/>
    <n v="1"/>
    <n v="112.57"/>
    <n v="112.57"/>
    <n v="0.4"/>
    <n v="0.4"/>
    <n v="0.2"/>
    <n v="1"/>
    <n v="45.027999999999999"/>
    <n v="45.027999999999999"/>
    <n v="22.513999999999999"/>
    <n v="1350.7589496000001"/>
    <n v="1350.7589496000001"/>
    <n v="742.9174222800001"/>
    <n v="0"/>
    <n v="3513.3240279095999"/>
    <n v="3583.5905084677925"/>
    <n v="3655.2623186371479"/>
    <n v="10752.176855014541"/>
    <n v="0"/>
    <n v="0"/>
    <n v="0"/>
    <n v="0"/>
    <n v="0"/>
    <n v="0"/>
    <n v="0"/>
    <n v="0"/>
  </r>
  <r>
    <x v="5"/>
    <x v="0"/>
    <x v="3"/>
    <x v="5"/>
    <s v="Lot 6"/>
    <x v="0"/>
    <m/>
    <s v="La Sagrera TAV"/>
    <s v="Neteja"/>
    <s v="Estació"/>
    <s v="Neteja cíclica"/>
    <s v="Neteja manteniment"/>
    <s v="SNE NF"/>
    <s v="Nova estació"/>
    <s v="Diària"/>
    <n v="250"/>
    <n v="5"/>
    <n v="1250"/>
    <n v="0"/>
    <n v="0"/>
    <n v="1"/>
    <n v="1"/>
    <n v="0"/>
    <n v="0"/>
    <n v="1250"/>
    <n v="0"/>
    <n v="0"/>
    <n v="41247.525000000001"/>
    <n v="0"/>
    <n v="42072.475500000008"/>
    <n v="42913.925010000006"/>
    <n v="43772.203510200008"/>
    <n v="128758.60402020001"/>
    <n v="0"/>
    <n v="0"/>
    <n v="0"/>
    <n v="0"/>
    <n v="0"/>
    <n v="0"/>
    <n v="0"/>
    <n v="0"/>
  </r>
  <r>
    <x v="10"/>
    <x v="0"/>
    <x v="7"/>
    <x v="10"/>
    <s v="Lot 6"/>
    <x v="0"/>
    <m/>
    <s v="La Sagrera TAV"/>
    <s v="Neteja"/>
    <s v="Estació"/>
    <s v="Neteja manteniment tipus 1"/>
    <s v="Neteja manteniment"/>
    <s v="SNE T1"/>
    <s v="Nova estació"/>
    <s v="Diària"/>
    <n v="365"/>
    <n v="5"/>
    <n v="1825"/>
    <n v="0"/>
    <n v="1"/>
    <n v="0"/>
    <n v="1"/>
    <n v="0"/>
    <n v="1825"/>
    <n v="0"/>
    <n v="0"/>
    <n v="54746.715000000004"/>
    <n v="0"/>
    <n v="0"/>
    <n v="55841.649300000005"/>
    <n v="56958.482286000006"/>
    <n v="58097.65193172"/>
    <n v="170897.78351772"/>
    <n v="0"/>
    <n v="0"/>
    <n v="0"/>
    <n v="0"/>
    <n v="0"/>
    <n v="0"/>
    <n v="0"/>
    <n v="0"/>
  </r>
  <r>
    <x v="10"/>
    <x v="0"/>
    <x v="7"/>
    <x v="10"/>
    <s v="Lot 6"/>
    <x v="0"/>
    <m/>
    <s v="La Sagrera TAV"/>
    <s v="Neteja"/>
    <s v="Estació"/>
    <s v="Neteja mantenimnet tipus 2"/>
    <s v="Neteja manteniment"/>
    <s v="SNE T2"/>
    <s v="Nova estació"/>
    <s v="Diària"/>
    <n v="365"/>
    <n v="5"/>
    <n v="1825"/>
    <n v="0"/>
    <n v="1"/>
    <n v="0"/>
    <n v="1"/>
    <n v="0"/>
    <n v="1825"/>
    <n v="0"/>
    <n v="0"/>
    <n v="54746.715000000004"/>
    <n v="0"/>
    <n v="0"/>
    <n v="55841.649300000005"/>
    <n v="56958.482286000006"/>
    <n v="58097.65193172"/>
    <n v="170897.78351772"/>
    <n v="0"/>
    <n v="0"/>
    <n v="0"/>
    <n v="0"/>
    <n v="0"/>
    <n v="0"/>
    <n v="0"/>
    <n v="0"/>
  </r>
  <r>
    <x v="10"/>
    <x v="0"/>
    <x v="7"/>
    <x v="10"/>
    <s v="Lot 6"/>
    <x v="0"/>
    <m/>
    <s v="La Sagrera TAV"/>
    <s v="Neteja"/>
    <s v="Estació"/>
    <s v="Fregat a máquina "/>
    <s v="Neteja especialista"/>
    <s v="SNE FM"/>
    <s v="Nova estació"/>
    <s v="Diària"/>
    <n v="365"/>
    <n v="3"/>
    <n v="1095"/>
    <n v="0.5"/>
    <n v="0.5"/>
    <n v="0"/>
    <n v="1"/>
    <n v="547.5"/>
    <n v="547.5"/>
    <n v="0"/>
    <n v="16926.619500000001"/>
    <n v="16926.619500000001"/>
    <n v="0"/>
    <n v="0"/>
    <n v="34530.303780000002"/>
    <n v="35220.909855600003"/>
    <n v="35925.328052712008"/>
    <n v="105676.54168831201"/>
    <n v="0"/>
    <n v="0"/>
    <n v="0"/>
    <n v="0"/>
    <n v="0"/>
    <n v="0"/>
    <n v="0"/>
    <n v="0"/>
  </r>
  <r>
    <x v="10"/>
    <x v="0"/>
    <x v="7"/>
    <x v="10"/>
    <s v="Lot 6"/>
    <x v="0"/>
    <m/>
    <s v="La Sagrera TAV"/>
    <s v="Neteja"/>
    <s v="Estació"/>
    <s v="Supervisió "/>
    <s v="Supervisió"/>
    <s v="SUP T1"/>
    <s v="Nova estació"/>
    <s v="Diària"/>
    <n v="250"/>
    <n v="0.5"/>
    <n v="125"/>
    <n v="0.5"/>
    <n v="0"/>
    <n v="0.5"/>
    <n v="1"/>
    <n v="62.5"/>
    <n v="0"/>
    <n v="62.5"/>
    <n v="2207.6624999999999"/>
    <n v="0"/>
    <n v="2428.42875"/>
    <n v="0"/>
    <n v="4728.813075"/>
    <n v="4823.3893365000004"/>
    <n v="4919.8571232300001"/>
    <n v="14472.05953473"/>
    <n v="0"/>
    <n v="0"/>
    <n v="0"/>
    <n v="0"/>
    <n v="0"/>
    <n v="0"/>
    <n v="0"/>
    <n v="0"/>
  </r>
  <r>
    <x v="10"/>
    <x v="0"/>
    <x v="7"/>
    <x v="10"/>
    <s v="Lot 6"/>
    <x v="0"/>
    <m/>
    <s v="La Sagrera TAV"/>
    <s v="Neteja"/>
    <s v="Estació"/>
    <s v="Supervisió "/>
    <s v="Supervisió"/>
    <s v="SUP T3"/>
    <s v="Nova estació"/>
    <s v="Setmanal"/>
    <n v="115"/>
    <n v="0.5"/>
    <n v="57.5"/>
    <n v="0.5"/>
    <n v="0"/>
    <n v="0.5"/>
    <n v="1"/>
    <n v="28.75"/>
    <n v="0"/>
    <n v="28.75"/>
    <n v="1015.52475"/>
    <n v="0"/>
    <n v="1117.077225"/>
    <n v="0"/>
    <n v="2175.2540145000003"/>
    <n v="2218.7590947899998"/>
    <n v="2263.1342766858002"/>
    <n v="6657.1473859758007"/>
    <n v="0"/>
    <n v="0"/>
    <n v="0"/>
    <n v="0"/>
    <n v="0"/>
    <n v="0"/>
    <n v="0"/>
    <n v="0"/>
  </r>
  <r>
    <x v="10"/>
    <x v="0"/>
    <x v="7"/>
    <x v="10"/>
    <s v="Lot 6"/>
    <x v="0"/>
    <m/>
    <s v="La Sagrera TAV"/>
    <s v="Neteja"/>
    <s v="Estació"/>
    <s v="Controls aigua"/>
    <s v="Neteja manteniment"/>
    <s v="SND MA"/>
    <s v="Nova estació"/>
    <s v="Diària"/>
    <n v="250"/>
    <n v="3.5"/>
    <n v="875"/>
    <n v="1"/>
    <n v="0"/>
    <n v="0"/>
    <n v="1"/>
    <n v="875"/>
    <n v="0"/>
    <n v="0"/>
    <n v="26248.424999999999"/>
    <n v="0"/>
    <n v="0"/>
    <n v="0"/>
    <n v="26773.393500000002"/>
    <n v="27308.861370000002"/>
    <n v="27855.038597400002"/>
    <n v="81937.293467400013"/>
    <n v="0"/>
    <n v="0"/>
    <n v="0"/>
    <n v="0"/>
    <n v="0"/>
    <n v="0"/>
    <n v="0"/>
    <n v="0"/>
  </r>
  <r>
    <x v="6"/>
    <x v="1"/>
    <x v="5"/>
    <x v="6"/>
    <s v="Lot 6"/>
    <x v="0"/>
    <m/>
    <s v="La Sagrera TAV"/>
    <s v="Neteja"/>
    <s v="Trens"/>
    <s v="Neteja manteniment tipus 1"/>
    <s v="Neteja especialista"/>
    <s v="SNT T1"/>
    <s v="Nova estació"/>
    <s v="Diària"/>
    <n v="365"/>
    <n v="7"/>
    <n v="2555"/>
    <n v="0"/>
    <n v="0"/>
    <n v="1"/>
    <n v="1"/>
    <n v="0"/>
    <n v="0"/>
    <n v="2555"/>
    <n v="0"/>
    <n v="0"/>
    <n v="86889.980100000001"/>
    <n v="0"/>
    <n v="0"/>
    <n v="90400.335296040008"/>
    <n v="92208.342001960817"/>
    <n v="182608.67729800084"/>
    <n v="0"/>
    <n v="0"/>
    <n v="0"/>
    <n v="0"/>
    <n v="0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D83607D-B556-4E1C-BD97-5B8D3E2CCB0F}" name="TablaDinámica9" cacheId="8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compact="0" compactData="0" multipleFieldFilters="0">
  <location ref="A22:K37" firstHeaderRow="0" firstDataRow="1" firstDataCol="5"/>
  <pivotFields count="41">
    <pivotField axis="axisRow" compact="0" outline="0" showAll="0" sortType="ascending" defaultSubtotal="0">
      <items count="21">
        <item x="10"/>
        <item x="5"/>
        <item x="0"/>
        <item x="12"/>
        <item x="3"/>
        <item x="6"/>
        <item x="1"/>
        <item x="8"/>
        <item x="13"/>
        <item x="11"/>
        <item x="4"/>
        <item x="7"/>
        <item x="2"/>
        <item x="9"/>
        <item m="1" x="16"/>
        <item m="1" x="20"/>
        <item m="1" x="19"/>
        <item m="1" x="14"/>
        <item m="1" x="15"/>
        <item m="1" x="17"/>
        <item m="1" x="18"/>
      </items>
    </pivotField>
    <pivotField axis="axisRow" compact="0" outline="0" showAll="0" defaultSubtotal="0">
      <items count="4">
        <item x="1"/>
        <item x="0"/>
        <item x="2"/>
        <item x="3"/>
      </items>
    </pivotField>
    <pivotField axis="axisRow" compact="0" outline="0" showAll="0" defaultSubtotal="0">
      <items count="9">
        <item x="5"/>
        <item x="1"/>
        <item x="3"/>
        <item x="7"/>
        <item x="0"/>
        <item x="6"/>
        <item x="4"/>
        <item x="2"/>
        <item x="8"/>
      </items>
    </pivotField>
    <pivotField axis="axisRow" compact="0" outline="0" showAll="0" defaultSubtotal="0">
      <items count="19">
        <item x="1"/>
        <item x="2"/>
        <item x="0"/>
        <item m="1" x="17"/>
        <item m="1" x="18"/>
        <item x="7"/>
        <item x="6"/>
        <item x="5"/>
        <item m="1" x="14"/>
        <item x="3"/>
        <item x="4"/>
        <item m="1" x="16"/>
        <item m="1" x="15"/>
        <item x="8"/>
        <item x="9"/>
        <item x="11"/>
        <item x="10"/>
        <item x="12"/>
        <item x="13"/>
      </items>
    </pivotField>
    <pivotField compact="0" outline="0" showAll="0" defaultSubtotal="0"/>
    <pivotField axis="axisRow" compact="0" outline="0" showAll="0" defaultSubtotal="0">
      <items count="2">
        <item x="0"/>
        <item x="1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numFmtId="43" outline="0" showAll="0" defaultSubtotal="0"/>
    <pivotField compact="0" numFmtId="43" outline="0" showAll="0" defaultSubtotal="0"/>
    <pivotField dataField="1" compact="0" numFmtId="43" outline="0" showAll="0" defaultSubtotal="0"/>
    <pivotField compact="0" numFmtId="10" outline="0" showAll="0" defaultSubtotal="0"/>
    <pivotField compact="0" numFmtId="10" outline="0" showAll="0" defaultSubtotal="0"/>
    <pivotField compact="0" numFmtId="10" outline="0" showAll="0" defaultSubtotal="0"/>
    <pivotField compact="0" numFmtId="10" outline="0" showAll="0" defaultSubtotal="0"/>
    <pivotField compact="0" numFmtId="43" outline="0" showAll="0" defaultSubtotal="0"/>
    <pivotField compact="0" numFmtId="43" outline="0" showAll="0" defaultSubtotal="0"/>
    <pivotField compact="0" numFmtId="43" outline="0" showAll="0" defaultSubtotal="0"/>
    <pivotField compact="0" numFmtId="43" outline="0" showAll="0" defaultSubtotal="0"/>
    <pivotField compact="0" numFmtId="43" outline="0" showAll="0" defaultSubtotal="0"/>
    <pivotField compact="0" numFmtId="43" outline="0" showAll="0" defaultSubtotal="0"/>
    <pivotField compact="0" numFmtId="43" outline="0" subtotalTop="0" showAll="0" defaultSubtotal="0"/>
    <pivotField compact="0" numFmtId="43" outline="0" showAll="0" defaultSubtotal="0"/>
    <pivotField compact="0" numFmtId="43" outline="0" showAll="0" defaultSubtotal="0"/>
    <pivotField compact="0" numFmtId="43" outline="0" showAll="0" defaultSubtotal="0"/>
    <pivotField compact="0" numFmtId="43" outline="0" showAll="0" defaultSubtotal="0"/>
    <pivotField compact="0" numFmtId="43" outline="0" showAll="0" defaultSubtotal="0"/>
    <pivotField compact="0" numFmtId="43" outline="0" showAll="0" defaultSubtotal="0"/>
    <pivotField compact="0" numFmtId="43" outline="0" showAll="0" defaultSubtotal="0"/>
    <pivotField dataField="1" compact="0" numFmtId="43" outline="0" showAll="0" defaultSubtotal="0"/>
    <pivotField dataField="1" compact="0" numFmtId="43" outline="0" showAll="0" defaultSubtotal="0"/>
    <pivotField dataField="1" compact="0" numFmtId="43" outline="0" showAll="0" defaultSubtotal="0"/>
    <pivotField dataField="1" compact="0" numFmtId="43" outline="0" showAll="0" defaultSubtotal="0"/>
    <pivotField dataField="1" compact="0" numFmtId="43" outline="0" showAll="0" defaultSubtotal="0"/>
  </pivotFields>
  <rowFields count="5">
    <field x="5"/>
    <field x="0"/>
    <field x="1"/>
    <field x="2"/>
    <field x="3"/>
  </rowFields>
  <rowItems count="15">
    <i>
      <x/>
      <x/>
      <x v="1"/>
      <x v="3"/>
      <x v="16"/>
    </i>
    <i r="1">
      <x v="1"/>
      <x v="1"/>
      <x v="2"/>
      <x v="7"/>
    </i>
    <i r="1">
      <x v="2"/>
      <x v="1"/>
      <x v="4"/>
      <x v="2"/>
    </i>
    <i r="1">
      <x v="3"/>
      <x v="1"/>
      <x v="8"/>
      <x v="17"/>
    </i>
    <i r="1">
      <x v="4"/>
      <x v="1"/>
      <x v="2"/>
      <x v="9"/>
    </i>
    <i r="1">
      <x v="5"/>
      <x/>
      <x/>
      <x v="6"/>
    </i>
    <i r="1">
      <x v="6"/>
      <x/>
      <x v="1"/>
      <x/>
    </i>
    <i r="1">
      <x v="7"/>
      <x/>
      <x/>
      <x v="13"/>
    </i>
    <i>
      <x v="1"/>
      <x v="8"/>
      <x v="3"/>
      <x v="6"/>
      <x v="18"/>
    </i>
    <i r="1">
      <x v="9"/>
      <x v="3"/>
      <x v="6"/>
      <x v="15"/>
    </i>
    <i r="1">
      <x v="10"/>
      <x v="3"/>
      <x v="6"/>
      <x v="10"/>
    </i>
    <i r="1">
      <x v="11"/>
      <x v="2"/>
      <x v="5"/>
      <x v="5"/>
    </i>
    <i r="1">
      <x v="12"/>
      <x v="2"/>
      <x v="7"/>
      <x v="1"/>
    </i>
    <i r="1">
      <x v="13"/>
      <x v="2"/>
      <x v="5"/>
      <x v="14"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Suma de T.Anual" fld="17" baseField="0" baseItem="0"/>
    <dataField name="OFERTA COST 1R ANY €" fld="36" baseField="0" baseItem="0"/>
    <dataField name="OFERTA COST 2N ANY €" fld="37" baseField="0" baseItem="0"/>
    <dataField name="OFERTA COST 3R ANY €" fld="38" baseField="0" baseItem="0"/>
    <dataField name="OFERTA COST 4T ANY €" fld="39" baseField="0" baseItem="0"/>
    <dataField name="OFERTA COST TOTAL LOT 6" fld="40" baseField="3" baseItem="8"/>
  </dataFields>
  <formats count="43">
    <format dxfId="42">
      <pivotArea type="all" dataOnly="0" outline="0" fieldPosition="0"/>
    </format>
    <format dxfId="41">
      <pivotArea field="5" type="button" dataOnly="0" labelOnly="1" outline="0" axis="axisRow" fieldPosition="0"/>
    </format>
    <format dxfId="40">
      <pivotArea field="0" type="button" dataOnly="0" labelOnly="1" outline="0" axis="axisRow" fieldPosition="1"/>
    </format>
    <format dxfId="39">
      <pivotArea field="1" type="button" dataOnly="0" labelOnly="1" outline="0" axis="axisRow" fieldPosition="2"/>
    </format>
    <format dxfId="38">
      <pivotArea field="2" type="button" dataOnly="0" labelOnly="1" outline="0" axis="axisRow" fieldPosition="3"/>
    </format>
    <format dxfId="37">
      <pivotArea field="3" type="button" dataOnly="0" labelOnly="1" outline="0" axis="axisRow" fieldPosition="4"/>
    </format>
    <format dxfId="36">
      <pivotArea dataOnly="0" labelOnly="1" outline="0" fieldPosition="0">
        <references count="1">
          <reference field="5" count="0"/>
        </references>
      </pivotArea>
    </format>
    <format dxfId="35">
      <pivotArea dataOnly="0" labelOnly="1" grandRow="1" outline="0" fieldPosition="0"/>
    </format>
    <format dxfId="34">
      <pivotArea dataOnly="0" labelOnly="1" outline="0" fieldPosition="0">
        <references count="2">
          <reference field="0" count="9">
            <x v="5"/>
            <x v="6"/>
            <x v="7"/>
            <x v="8"/>
            <x v="9"/>
            <x v="10"/>
            <x v="11"/>
            <x v="12"/>
            <x v="13"/>
          </reference>
          <reference field="5" count="1" selected="0">
            <x v="0"/>
          </reference>
        </references>
      </pivotArea>
    </format>
    <format dxfId="33">
      <pivotArea dataOnly="0" labelOnly="1" outline="0" fieldPosition="0">
        <references count="2">
          <reference field="0" count="7">
            <x v="14"/>
            <x v="15"/>
            <x v="16"/>
            <x v="17"/>
            <x v="18"/>
            <x v="19"/>
            <x v="20"/>
          </reference>
          <reference field="5" count="1" selected="0">
            <x v="1"/>
          </reference>
        </references>
      </pivotArea>
    </format>
    <format dxfId="32">
      <pivotArea dataOnly="0" labelOnly="1" outline="0" fieldPosition="0">
        <references count="3">
          <reference field="0" count="1" selected="0">
            <x v="5"/>
          </reference>
          <reference field="1" count="1">
            <x v="1"/>
          </reference>
          <reference field="5" count="1" selected="0">
            <x v="0"/>
          </reference>
        </references>
      </pivotArea>
    </format>
    <format dxfId="31">
      <pivotArea dataOnly="0" labelOnly="1" outline="0" fieldPosition="0">
        <references count="3">
          <reference field="0" count="1" selected="0">
            <x v="11"/>
          </reference>
          <reference field="1" count="1">
            <x v="0"/>
          </reference>
          <reference field="5" count="1" selected="0">
            <x v="0"/>
          </reference>
        </references>
      </pivotArea>
    </format>
    <format dxfId="30">
      <pivotArea dataOnly="0" labelOnly="1" outline="0" fieldPosition="0">
        <references count="3">
          <reference field="0" count="1" selected="0">
            <x v="14"/>
          </reference>
          <reference field="1" count="1">
            <x v="3"/>
          </reference>
          <reference field="5" count="1" selected="0">
            <x v="1"/>
          </reference>
        </references>
      </pivotArea>
    </format>
    <format dxfId="29">
      <pivotArea dataOnly="0" labelOnly="1" outline="0" fieldPosition="0">
        <references count="3">
          <reference field="0" count="1" selected="0">
            <x v="18"/>
          </reference>
          <reference field="1" count="1">
            <x v="2"/>
          </reference>
          <reference field="5" count="1" selected="0">
            <x v="1"/>
          </reference>
        </references>
      </pivotArea>
    </format>
    <format dxfId="28">
      <pivotArea dataOnly="0" labelOnly="1" outline="0" fieldPosition="0">
        <references count="4">
          <reference field="0" count="1" selected="0">
            <x v="5"/>
          </reference>
          <reference field="1" count="1" selected="0">
            <x v="1"/>
          </reference>
          <reference field="2" count="1">
            <x v="3"/>
          </reference>
          <reference field="5" count="1" selected="0">
            <x v="0"/>
          </reference>
        </references>
      </pivotArea>
    </format>
    <format dxfId="27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1"/>
          </reference>
          <reference field="2" count="1">
            <x v="2"/>
          </reference>
          <reference field="5" count="1" selected="0">
            <x v="0"/>
          </reference>
        </references>
      </pivotArea>
    </format>
    <format dxfId="26">
      <pivotArea dataOnly="0" labelOnly="1" outline="0" fieldPosition="0">
        <references count="4">
          <reference field="0" count="1" selected="0">
            <x v="7"/>
          </reference>
          <reference field="1" count="1" selected="0">
            <x v="1"/>
          </reference>
          <reference field="2" count="1">
            <x v="4"/>
          </reference>
          <reference field="5" count="1" selected="0">
            <x v="0"/>
          </reference>
        </references>
      </pivotArea>
    </format>
    <format dxfId="25">
      <pivotArea dataOnly="0" labelOnly="1" outline="0" fieldPosition="0">
        <references count="4">
          <reference field="0" count="1" selected="0">
            <x v="8"/>
          </reference>
          <reference field="1" count="1" selected="0">
            <x v="1"/>
          </reference>
          <reference field="2" count="1">
            <x v="8"/>
          </reference>
          <reference field="5" count="1" selected="0">
            <x v="0"/>
          </reference>
        </references>
      </pivotArea>
    </format>
    <format dxfId="24">
      <pivotArea dataOnly="0" labelOnly="1" outline="0" fieldPosition="0">
        <references count="4">
          <reference field="0" count="1" selected="0">
            <x v="10"/>
          </reference>
          <reference field="1" count="1" selected="0">
            <x v="1"/>
          </reference>
          <reference field="2" count="1">
            <x v="2"/>
          </reference>
          <reference field="5" count="1" selected="0">
            <x v="0"/>
          </reference>
        </references>
      </pivotArea>
    </format>
    <format dxfId="23">
      <pivotArea dataOnly="0" labelOnly="1" outline="0" fieldPosition="0">
        <references count="4">
          <reference field="0" count="1" selected="0">
            <x v="11"/>
          </reference>
          <reference field="1" count="1" selected="0">
            <x v="0"/>
          </reference>
          <reference field="2" count="1">
            <x v="0"/>
          </reference>
          <reference field="5" count="1" selected="0">
            <x v="0"/>
          </reference>
        </references>
      </pivotArea>
    </format>
    <format dxfId="22">
      <pivotArea dataOnly="0" labelOnly="1" outline="0" fieldPosition="0">
        <references count="4">
          <reference field="0" count="1" selected="0">
            <x v="12"/>
          </reference>
          <reference field="1" count="1" selected="0">
            <x v="0"/>
          </reference>
          <reference field="2" count="1">
            <x v="1"/>
          </reference>
          <reference field="5" count="1" selected="0">
            <x v="0"/>
          </reference>
        </references>
      </pivotArea>
    </format>
    <format dxfId="21">
      <pivotArea dataOnly="0" labelOnly="1" outline="0" fieldPosition="0">
        <references count="4">
          <reference field="0" count="1" selected="0">
            <x v="13"/>
          </reference>
          <reference field="1" count="1" selected="0">
            <x v="0"/>
          </reference>
          <reference field="2" count="1">
            <x v="0"/>
          </reference>
          <reference field="5" count="1" selected="0">
            <x v="0"/>
          </reference>
        </references>
      </pivotArea>
    </format>
    <format dxfId="20">
      <pivotArea dataOnly="0" labelOnly="1" outline="0" fieldPosition="0">
        <references count="4">
          <reference field="0" count="1" selected="0">
            <x v="14"/>
          </reference>
          <reference field="1" count="1" selected="0">
            <x v="3"/>
          </reference>
          <reference field="2" count="1">
            <x v="6"/>
          </reference>
          <reference field="5" count="1" selected="0">
            <x v="1"/>
          </reference>
        </references>
      </pivotArea>
    </format>
    <format dxfId="19">
      <pivotArea dataOnly="0" labelOnly="1" outline="0" fieldPosition="0">
        <references count="4">
          <reference field="0" count="1" selected="0">
            <x v="18"/>
          </reference>
          <reference field="1" count="1" selected="0">
            <x v="2"/>
          </reference>
          <reference field="2" count="1">
            <x v="5"/>
          </reference>
          <reference field="5" count="1" selected="0">
            <x v="1"/>
          </reference>
        </references>
      </pivotArea>
    </format>
    <format dxfId="18">
      <pivotArea dataOnly="0" labelOnly="1" outline="0" fieldPosition="0">
        <references count="4">
          <reference field="0" count="1" selected="0">
            <x v="19"/>
          </reference>
          <reference field="1" count="1" selected="0">
            <x v="2"/>
          </reference>
          <reference field="2" count="1">
            <x v="7"/>
          </reference>
          <reference field="5" count="1" selected="0">
            <x v="1"/>
          </reference>
        </references>
      </pivotArea>
    </format>
    <format dxfId="17">
      <pivotArea dataOnly="0" labelOnly="1" outline="0" fieldPosition="0">
        <references count="4">
          <reference field="0" count="1" selected="0">
            <x v="20"/>
          </reference>
          <reference field="1" count="1" selected="0">
            <x v="2"/>
          </reference>
          <reference field="2" count="1">
            <x v="5"/>
          </reference>
          <reference field="5" count="1" selected="0">
            <x v="1"/>
          </reference>
        </references>
      </pivotArea>
    </format>
    <format dxfId="16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1"/>
          </reference>
          <reference field="2" count="1" selected="0">
            <x v="3"/>
          </reference>
          <reference field="3" count="1">
            <x v="8"/>
          </reference>
          <reference field="5" count="1" selected="0">
            <x v="0"/>
          </reference>
        </references>
      </pivotArea>
    </format>
    <format dxfId="15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1"/>
          </reference>
          <reference field="2" count="1" selected="0">
            <x v="2"/>
          </reference>
          <reference field="3" count="1">
            <x v="7"/>
          </reference>
          <reference field="5" count="1" selected="0">
            <x v="0"/>
          </reference>
        </references>
      </pivotArea>
    </format>
    <format dxfId="14">
      <pivotArea dataOnly="0" labelOnly="1" outline="0" fieldPosition="0">
        <references count="5">
          <reference field="0" count="1" selected="0">
            <x v="7"/>
          </reference>
          <reference field="1" count="1" selected="0">
            <x v="1"/>
          </reference>
          <reference field="2" count="1" selected="0">
            <x v="4"/>
          </reference>
          <reference field="3" count="1">
            <x v="2"/>
          </reference>
          <reference field="5" count="1" selected="0">
            <x v="0"/>
          </reference>
        </references>
      </pivotArea>
    </format>
    <format dxfId="13">
      <pivotArea dataOnly="0" labelOnly="1" outline="0" fieldPosition="0">
        <references count="5">
          <reference field="0" count="1" selected="0">
            <x v="8"/>
          </reference>
          <reference field="1" count="1" selected="0">
            <x v="1"/>
          </reference>
          <reference field="2" count="1" selected="0">
            <x v="8"/>
          </reference>
          <reference field="3" count="1">
            <x v="3"/>
          </reference>
          <reference field="5" count="1" selected="0">
            <x v="0"/>
          </reference>
        </references>
      </pivotArea>
    </format>
    <format dxfId="12">
      <pivotArea dataOnly="0" labelOnly="1" outline="0" fieldPosition="0">
        <references count="5">
          <reference field="0" count="1" selected="0">
            <x v="9"/>
          </reference>
          <reference field="1" count="1" selected="0">
            <x v="1"/>
          </reference>
          <reference field="2" count="1" selected="0">
            <x v="8"/>
          </reference>
          <reference field="3" count="1">
            <x v="11"/>
          </reference>
          <reference field="5" count="1" selected="0">
            <x v="0"/>
          </reference>
        </references>
      </pivotArea>
    </format>
    <format dxfId="11">
      <pivotArea dataOnly="0" labelOnly="1" outline="0" fieldPosition="0">
        <references count="5">
          <reference field="0" count="1" selected="0">
            <x v="10"/>
          </reference>
          <reference field="1" count="1" selected="0">
            <x v="1"/>
          </reference>
          <reference field="2" count="1" selected="0">
            <x v="2"/>
          </reference>
          <reference field="3" count="1">
            <x v="9"/>
          </reference>
          <reference field="5" count="1" selected="0">
            <x v="0"/>
          </reference>
        </references>
      </pivotArea>
    </format>
    <format dxfId="10">
      <pivotArea dataOnly="0" labelOnly="1" outline="0" fieldPosition="0">
        <references count="5">
          <reference field="0" count="1" selected="0">
            <x v="11"/>
          </reference>
          <reference field="1" count="1" selected="0">
            <x v="0"/>
          </reference>
          <reference field="2" count="1" selected="0">
            <x v="0"/>
          </reference>
          <reference field="3" count="1">
            <x v="6"/>
          </reference>
          <reference field="5" count="1" selected="0">
            <x v="0"/>
          </reference>
        </references>
      </pivotArea>
    </format>
    <format dxfId="9">
      <pivotArea dataOnly="0" labelOnly="1" outline="0" fieldPosition="0">
        <references count="5">
          <reference field="0" count="1" selected="0">
            <x v="12"/>
          </reference>
          <reference field="1" count="1" selected="0">
            <x v="0"/>
          </reference>
          <reference field="2" count="1" selected="0">
            <x v="1"/>
          </reference>
          <reference field="3" count="1">
            <x v="0"/>
          </reference>
          <reference field="5" count="1" selected="0">
            <x v="0"/>
          </reference>
        </references>
      </pivotArea>
    </format>
    <format dxfId="8">
      <pivotArea dataOnly="0" labelOnly="1" outline="0" fieldPosition="0">
        <references count="5">
          <reference field="0" count="1" selected="0">
            <x v="13"/>
          </reference>
          <reference field="1" count="1" selected="0">
            <x v="0"/>
          </reference>
          <reference field="2" count="1" selected="0">
            <x v="0"/>
          </reference>
          <reference field="3" count="1">
            <x v="13"/>
          </reference>
          <reference field="5" count="1" selected="0">
            <x v="0"/>
          </reference>
        </references>
      </pivotArea>
    </format>
    <format dxfId="7">
      <pivotArea dataOnly="0" labelOnly="1" outline="0" fieldPosition="0">
        <references count="5">
          <reference field="0" count="1" selected="0">
            <x v="14"/>
          </reference>
          <reference field="1" count="1" selected="0">
            <x v="3"/>
          </reference>
          <reference field="2" count="1" selected="0">
            <x v="6"/>
          </reference>
          <reference field="3" count="1">
            <x v="4"/>
          </reference>
          <reference field="5" count="1" selected="0">
            <x v="1"/>
          </reference>
        </references>
      </pivotArea>
    </format>
    <format dxfId="6">
      <pivotArea dataOnly="0" labelOnly="1" outline="0" fieldPosition="0">
        <references count="5">
          <reference field="0" count="1" selected="0">
            <x v="15"/>
          </reference>
          <reference field="1" count="1" selected="0">
            <x v="3"/>
          </reference>
          <reference field="2" count="1" selected="0">
            <x v="6"/>
          </reference>
          <reference field="3" count="1">
            <x v="12"/>
          </reference>
          <reference field="5" count="1" selected="0">
            <x v="1"/>
          </reference>
        </references>
      </pivotArea>
    </format>
    <format dxfId="5">
      <pivotArea dataOnly="0" labelOnly="1" outline="0" fieldPosition="0">
        <references count="5">
          <reference field="0" count="1" selected="0">
            <x v="16"/>
          </reference>
          <reference field="1" count="1" selected="0">
            <x v="3"/>
          </reference>
          <reference field="2" count="1" selected="0">
            <x v="6"/>
          </reference>
          <reference field="3" count="1">
            <x v="15"/>
          </reference>
          <reference field="5" count="1" selected="0">
            <x v="1"/>
          </reference>
        </references>
      </pivotArea>
    </format>
    <format dxfId="4">
      <pivotArea dataOnly="0" labelOnly="1" outline="0" fieldPosition="0">
        <references count="5">
          <reference field="0" count="1" selected="0">
            <x v="17"/>
          </reference>
          <reference field="1" count="1" selected="0">
            <x v="3"/>
          </reference>
          <reference field="2" count="1" selected="0">
            <x v="6"/>
          </reference>
          <reference field="3" count="1">
            <x v="10"/>
          </reference>
          <reference field="5" count="1" selected="0">
            <x v="1"/>
          </reference>
        </references>
      </pivotArea>
    </format>
    <format dxfId="3">
      <pivotArea dataOnly="0" labelOnly="1" outline="0" fieldPosition="0">
        <references count="5">
          <reference field="0" count="1" selected="0">
            <x v="18"/>
          </reference>
          <reference field="1" count="1" selected="0">
            <x v="2"/>
          </reference>
          <reference field="2" count="1" selected="0">
            <x v="5"/>
          </reference>
          <reference field="3" count="1">
            <x v="5"/>
          </reference>
          <reference field="5" count="1" selected="0">
            <x v="1"/>
          </reference>
        </references>
      </pivotArea>
    </format>
    <format dxfId="2">
      <pivotArea dataOnly="0" labelOnly="1" outline="0" fieldPosition="0">
        <references count="5">
          <reference field="0" count="1" selected="0">
            <x v="19"/>
          </reference>
          <reference field="1" count="1" selected="0">
            <x v="2"/>
          </reference>
          <reference field="2" count="1" selected="0">
            <x v="7"/>
          </reference>
          <reference field="3" count="1">
            <x v="1"/>
          </reference>
          <reference field="5" count="1" selected="0">
            <x v="1"/>
          </reference>
        </references>
      </pivotArea>
    </format>
    <format dxfId="1">
      <pivotArea dataOnly="0" labelOnly="1" outline="0" fieldPosition="0">
        <references count="5">
          <reference field="0" count="1" selected="0">
            <x v="20"/>
          </reference>
          <reference field="1" count="1" selected="0">
            <x v="2"/>
          </reference>
          <reference field="2" count="1" selected="0">
            <x v="5"/>
          </reference>
          <reference field="3" count="1">
            <x v="14"/>
          </reference>
          <reference field="5" count="1" selected="0">
            <x v="1"/>
          </reference>
        </references>
      </pivotArea>
    </format>
    <format dxfId="0">
      <pivotArea outline="0" collapsedLevelsAreSubtotals="1" fieldPosition="0"/>
    </format>
  </formats>
  <pivotTableStyleInfo name="PivotStyleLight1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702343A-B7EE-46F7-9FC0-F629C4781DD4}" name="TablaDinámica8" cacheId="8" applyNumberFormats="0" applyBorderFormats="0" applyFontFormats="0" applyPatternFormats="0" applyAlignmentFormats="0" applyWidthHeightFormats="1" dataCaption="Valores" updatedVersion="7" minRefreshableVersion="3" useAutoFormatting="1" colGrandTotals="0" itemPrintTitles="1" createdVersion="7" indent="0" compact="0" compactData="0" multipleFieldFilters="0">
  <location ref="A3:K18" firstHeaderRow="0" firstDataRow="1" firstDataCol="5"/>
  <pivotFields count="41">
    <pivotField axis="axisRow" compact="0" outline="0" showAll="0" sortType="ascending" defaultSubtotal="0">
      <items count="21">
        <item x="10"/>
        <item x="5"/>
        <item x="0"/>
        <item x="12"/>
        <item x="3"/>
        <item x="6"/>
        <item x="1"/>
        <item x="8"/>
        <item x="13"/>
        <item x="11"/>
        <item x="4"/>
        <item x="7"/>
        <item x="2"/>
        <item x="9"/>
        <item m="1" x="16"/>
        <item m="1" x="20"/>
        <item m="1" x="19"/>
        <item m="1" x="14"/>
        <item m="1" x="15"/>
        <item m="1" x="17"/>
        <item m="1" x="18"/>
      </items>
    </pivotField>
    <pivotField axis="axisRow" compact="0" outline="0" showAll="0" defaultSubtotal="0">
      <items count="4">
        <item x="1"/>
        <item x="0"/>
        <item x="2"/>
        <item x="3"/>
      </items>
    </pivotField>
    <pivotField axis="axisRow" compact="0" outline="0" showAll="0" defaultSubtotal="0">
      <items count="9">
        <item x="5"/>
        <item x="1"/>
        <item x="3"/>
        <item x="7"/>
        <item x="0"/>
        <item x="6"/>
        <item x="4"/>
        <item x="2"/>
        <item x="8"/>
      </items>
    </pivotField>
    <pivotField axis="axisRow" compact="0" outline="0" showAll="0" defaultSubtotal="0">
      <items count="19">
        <item x="1"/>
        <item x="2"/>
        <item x="0"/>
        <item m="1" x="17"/>
        <item m="1" x="18"/>
        <item x="7"/>
        <item x="6"/>
        <item x="5"/>
        <item m="1" x="14"/>
        <item x="3"/>
        <item x="4"/>
        <item m="1" x="16"/>
        <item m="1" x="15"/>
        <item x="8"/>
        <item x="9"/>
        <item x="11"/>
        <item x="10"/>
        <item x="12"/>
        <item x="13"/>
      </items>
    </pivotField>
    <pivotField compact="0" outline="0" showAll="0" defaultSubtotal="0"/>
    <pivotField axis="axisRow" compact="0" outline="0" showAll="0" defaultSubtotal="0">
      <items count="2">
        <item x="0"/>
        <item x="1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numFmtId="43" outline="0" showAll="0" defaultSubtotal="0"/>
    <pivotField compact="0" numFmtId="43" outline="0" showAll="0" defaultSubtotal="0"/>
    <pivotField dataField="1" compact="0" numFmtId="43" outline="0" showAll="0" defaultSubtotal="0"/>
    <pivotField compact="0" numFmtId="10" outline="0" showAll="0" defaultSubtotal="0"/>
    <pivotField compact="0" numFmtId="10" outline="0" showAll="0" defaultSubtotal="0"/>
    <pivotField compact="0" numFmtId="10" outline="0" showAll="0" defaultSubtotal="0"/>
    <pivotField compact="0" numFmtId="10" outline="0" showAll="0" defaultSubtotal="0"/>
    <pivotField compact="0" numFmtId="43" outline="0" showAll="0" defaultSubtotal="0"/>
    <pivotField compact="0" numFmtId="43" outline="0" showAll="0" defaultSubtotal="0"/>
    <pivotField compact="0" numFmtId="43" outline="0" showAll="0" defaultSubtotal="0"/>
    <pivotField compact="0" numFmtId="43" outline="0" showAll="0" defaultSubtotal="0"/>
    <pivotField compact="0" numFmtId="43" outline="0" showAll="0" defaultSubtotal="0"/>
    <pivotField compact="0" numFmtId="43" outline="0" showAll="0" defaultSubtotal="0"/>
    <pivotField dataField="1" compact="0" numFmtId="43" outline="0" subtotalTop="0" showAll="0" defaultSubtotal="0"/>
    <pivotField dataField="1" compact="0" numFmtId="43" outline="0" showAll="0" defaultSubtotal="0"/>
    <pivotField dataField="1" compact="0" numFmtId="43" outline="0" showAll="0" defaultSubtotal="0"/>
    <pivotField dataField="1" compact="0" numFmtId="43" outline="0" showAll="0" defaultSubtotal="0"/>
    <pivotField dataField="1" compact="0" numFmtId="43" outline="0" showAll="0" defaultSubtotal="0"/>
    <pivotField compact="0" numFmtId="43" outline="0" showAll="0" defaultSubtotal="0"/>
    <pivotField compact="0" numFmtId="43" outline="0" showAll="0" defaultSubtotal="0"/>
    <pivotField compact="0" numFmtId="43" outline="0" showAll="0" defaultSubtotal="0"/>
    <pivotField compact="0" numFmtId="43" outline="0" showAll="0" defaultSubtotal="0"/>
    <pivotField compact="0" numFmtId="43" outline="0" showAll="0" defaultSubtotal="0"/>
    <pivotField compact="0" numFmtId="43" outline="0" showAll="0" defaultSubtotal="0"/>
    <pivotField compact="0" numFmtId="43" outline="0" showAll="0" defaultSubtotal="0"/>
    <pivotField compact="0" numFmtId="43" outline="0" showAll="0" defaultSubtotal="0"/>
  </pivotFields>
  <rowFields count="5">
    <field x="5"/>
    <field x="0"/>
    <field x="1"/>
    <field x="2"/>
    <field x="3"/>
  </rowFields>
  <rowItems count="15">
    <i>
      <x/>
      <x/>
      <x v="1"/>
      <x v="3"/>
      <x v="16"/>
    </i>
    <i r="1">
      <x v="1"/>
      <x v="1"/>
      <x v="2"/>
      <x v="7"/>
    </i>
    <i r="1">
      <x v="2"/>
      <x v="1"/>
      <x v="4"/>
      <x v="2"/>
    </i>
    <i r="1">
      <x v="3"/>
      <x v="1"/>
      <x v="8"/>
      <x v="17"/>
    </i>
    <i r="1">
      <x v="4"/>
      <x v="1"/>
      <x v="2"/>
      <x v="9"/>
    </i>
    <i r="1">
      <x v="5"/>
      <x/>
      <x/>
      <x v="6"/>
    </i>
    <i r="1">
      <x v="6"/>
      <x/>
      <x v="1"/>
      <x/>
    </i>
    <i r="1">
      <x v="7"/>
      <x/>
      <x/>
      <x v="13"/>
    </i>
    <i>
      <x v="1"/>
      <x v="8"/>
      <x v="3"/>
      <x v="6"/>
      <x v="18"/>
    </i>
    <i r="1">
      <x v="9"/>
      <x v="3"/>
      <x v="6"/>
      <x v="15"/>
    </i>
    <i r="1">
      <x v="10"/>
      <x v="3"/>
      <x v="6"/>
      <x v="10"/>
    </i>
    <i r="1">
      <x v="11"/>
      <x v="2"/>
      <x v="5"/>
      <x v="5"/>
    </i>
    <i r="1">
      <x v="12"/>
      <x v="2"/>
      <x v="7"/>
      <x v="1"/>
    </i>
    <i r="1">
      <x v="13"/>
      <x v="2"/>
      <x v="5"/>
      <x v="14"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HORES ANUALS" fld="17" baseField="3" baseItem="8" numFmtId="4"/>
    <dataField name="COST MÀXIM 1R ANY" fld="28" baseField="0" baseItem="0"/>
    <dataField name="COST MÀXIM 2N ANY (€)" fld="29" baseField="0" baseItem="0"/>
    <dataField name="COST MÀXIM 3R ANY (€)" fld="30" baseField="0" baseItem="0"/>
    <dataField name="COST MÀXIM 4T ANY (€)" fld="31" baseField="0" baseItem="0"/>
    <dataField name="TOTAL COST MÀXIM LOT 6" fld="32" baseField="0" baseItem="0"/>
  </dataFields>
  <formats count="47">
    <format dxfId="89">
      <pivotArea outline="0" collapsedLevelsAreSubtotals="1" fieldPosition="0"/>
    </format>
    <format dxfId="88">
      <pivotArea type="all" dataOnly="0" outline="0" fieldPosition="0"/>
    </format>
    <format dxfId="87">
      <pivotArea outline="0" collapsedLevelsAreSubtotals="1" fieldPosition="0"/>
    </format>
    <format dxfId="86">
      <pivotArea field="5" type="button" dataOnly="0" labelOnly="1" outline="0" axis="axisRow" fieldPosition="0"/>
    </format>
    <format dxfId="85">
      <pivotArea field="0" type="button" dataOnly="0" labelOnly="1" outline="0" axis="axisRow" fieldPosition="1"/>
    </format>
    <format dxfId="84">
      <pivotArea field="1" type="button" dataOnly="0" labelOnly="1" outline="0" axis="axisRow" fieldPosition="2"/>
    </format>
    <format dxfId="83">
      <pivotArea field="2" type="button" dataOnly="0" labelOnly="1" outline="0" axis="axisRow" fieldPosition="3"/>
    </format>
    <format dxfId="82">
      <pivotArea field="3" type="button" dataOnly="0" labelOnly="1" outline="0" axis="axisRow" fieldPosition="4"/>
    </format>
    <format dxfId="81">
      <pivotArea dataOnly="0" labelOnly="1" outline="0" fieldPosition="0">
        <references count="1">
          <reference field="5" count="0"/>
        </references>
      </pivotArea>
    </format>
    <format dxfId="80">
      <pivotArea dataOnly="0" labelOnly="1" grandRow="1" outline="0" fieldPosition="0"/>
    </format>
    <format dxfId="79">
      <pivotArea dataOnly="0" labelOnly="1" outline="0" fieldPosition="0">
        <references count="2">
          <reference field="0" count="9">
            <x v="5"/>
            <x v="6"/>
            <x v="7"/>
            <x v="8"/>
            <x v="9"/>
            <x v="10"/>
            <x v="11"/>
            <x v="12"/>
            <x v="13"/>
          </reference>
          <reference field="5" count="1" selected="0">
            <x v="0"/>
          </reference>
        </references>
      </pivotArea>
    </format>
    <format dxfId="78">
      <pivotArea dataOnly="0" labelOnly="1" outline="0" fieldPosition="0">
        <references count="2">
          <reference field="0" count="7">
            <x v="14"/>
            <x v="15"/>
            <x v="16"/>
            <x v="17"/>
            <x v="18"/>
            <x v="19"/>
            <x v="20"/>
          </reference>
          <reference field="5" count="1" selected="0">
            <x v="1"/>
          </reference>
        </references>
      </pivotArea>
    </format>
    <format dxfId="77">
      <pivotArea dataOnly="0" labelOnly="1" outline="0" fieldPosition="0">
        <references count="3">
          <reference field="0" count="1" selected="0">
            <x v="5"/>
          </reference>
          <reference field="1" count="1">
            <x v="1"/>
          </reference>
          <reference field="5" count="1" selected="0">
            <x v="0"/>
          </reference>
        </references>
      </pivotArea>
    </format>
    <format dxfId="76">
      <pivotArea dataOnly="0" labelOnly="1" outline="0" fieldPosition="0">
        <references count="3">
          <reference field="0" count="1" selected="0">
            <x v="11"/>
          </reference>
          <reference field="1" count="1">
            <x v="0"/>
          </reference>
          <reference field="5" count="1" selected="0">
            <x v="0"/>
          </reference>
        </references>
      </pivotArea>
    </format>
    <format dxfId="75">
      <pivotArea dataOnly="0" labelOnly="1" outline="0" fieldPosition="0">
        <references count="3">
          <reference field="0" count="1" selected="0">
            <x v="14"/>
          </reference>
          <reference field="1" count="1">
            <x v="3"/>
          </reference>
          <reference field="5" count="1" selected="0">
            <x v="1"/>
          </reference>
        </references>
      </pivotArea>
    </format>
    <format dxfId="74">
      <pivotArea dataOnly="0" labelOnly="1" outline="0" fieldPosition="0">
        <references count="3">
          <reference field="0" count="1" selected="0">
            <x v="18"/>
          </reference>
          <reference field="1" count="1">
            <x v="2"/>
          </reference>
          <reference field="5" count="1" selected="0">
            <x v="1"/>
          </reference>
        </references>
      </pivotArea>
    </format>
    <format dxfId="73">
      <pivotArea dataOnly="0" labelOnly="1" outline="0" fieldPosition="0">
        <references count="4">
          <reference field="0" count="1" selected="0">
            <x v="5"/>
          </reference>
          <reference field="1" count="1" selected="0">
            <x v="1"/>
          </reference>
          <reference field="2" count="1">
            <x v="3"/>
          </reference>
          <reference field="5" count="1" selected="0">
            <x v="0"/>
          </reference>
        </references>
      </pivotArea>
    </format>
    <format dxfId="72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1"/>
          </reference>
          <reference field="2" count="1">
            <x v="2"/>
          </reference>
          <reference field="5" count="1" selected="0">
            <x v="0"/>
          </reference>
        </references>
      </pivotArea>
    </format>
    <format dxfId="71">
      <pivotArea dataOnly="0" labelOnly="1" outline="0" fieldPosition="0">
        <references count="4">
          <reference field="0" count="1" selected="0">
            <x v="7"/>
          </reference>
          <reference field="1" count="1" selected="0">
            <x v="1"/>
          </reference>
          <reference field="2" count="1">
            <x v="4"/>
          </reference>
          <reference field="5" count="1" selected="0">
            <x v="0"/>
          </reference>
        </references>
      </pivotArea>
    </format>
    <format dxfId="70">
      <pivotArea dataOnly="0" labelOnly="1" outline="0" fieldPosition="0">
        <references count="4">
          <reference field="0" count="1" selected="0">
            <x v="8"/>
          </reference>
          <reference field="1" count="1" selected="0">
            <x v="1"/>
          </reference>
          <reference field="2" count="1">
            <x v="8"/>
          </reference>
          <reference field="5" count="1" selected="0">
            <x v="0"/>
          </reference>
        </references>
      </pivotArea>
    </format>
    <format dxfId="69">
      <pivotArea dataOnly="0" labelOnly="1" outline="0" fieldPosition="0">
        <references count="4">
          <reference field="0" count="1" selected="0">
            <x v="10"/>
          </reference>
          <reference field="1" count="1" selected="0">
            <x v="1"/>
          </reference>
          <reference field="2" count="1">
            <x v="2"/>
          </reference>
          <reference field="5" count="1" selected="0">
            <x v="0"/>
          </reference>
        </references>
      </pivotArea>
    </format>
    <format dxfId="68">
      <pivotArea dataOnly="0" labelOnly="1" outline="0" fieldPosition="0">
        <references count="4">
          <reference field="0" count="1" selected="0">
            <x v="11"/>
          </reference>
          <reference field="1" count="1" selected="0">
            <x v="0"/>
          </reference>
          <reference field="2" count="1">
            <x v="0"/>
          </reference>
          <reference field="5" count="1" selected="0">
            <x v="0"/>
          </reference>
        </references>
      </pivotArea>
    </format>
    <format dxfId="67">
      <pivotArea dataOnly="0" labelOnly="1" outline="0" fieldPosition="0">
        <references count="4">
          <reference field="0" count="1" selected="0">
            <x v="12"/>
          </reference>
          <reference field="1" count="1" selected="0">
            <x v="0"/>
          </reference>
          <reference field="2" count="1">
            <x v="1"/>
          </reference>
          <reference field="5" count="1" selected="0">
            <x v="0"/>
          </reference>
        </references>
      </pivotArea>
    </format>
    <format dxfId="66">
      <pivotArea dataOnly="0" labelOnly="1" outline="0" fieldPosition="0">
        <references count="4">
          <reference field="0" count="1" selected="0">
            <x v="13"/>
          </reference>
          <reference field="1" count="1" selected="0">
            <x v="0"/>
          </reference>
          <reference field="2" count="1">
            <x v="0"/>
          </reference>
          <reference field="5" count="1" selected="0">
            <x v="0"/>
          </reference>
        </references>
      </pivotArea>
    </format>
    <format dxfId="65">
      <pivotArea dataOnly="0" labelOnly="1" outline="0" fieldPosition="0">
        <references count="4">
          <reference field="0" count="1" selected="0">
            <x v="14"/>
          </reference>
          <reference field="1" count="1" selected="0">
            <x v="3"/>
          </reference>
          <reference field="2" count="1">
            <x v="6"/>
          </reference>
          <reference field="5" count="1" selected="0">
            <x v="1"/>
          </reference>
        </references>
      </pivotArea>
    </format>
    <format dxfId="64">
      <pivotArea dataOnly="0" labelOnly="1" outline="0" fieldPosition="0">
        <references count="4">
          <reference field="0" count="1" selected="0">
            <x v="18"/>
          </reference>
          <reference field="1" count="1" selected="0">
            <x v="2"/>
          </reference>
          <reference field="2" count="1">
            <x v="5"/>
          </reference>
          <reference field="5" count="1" selected="0">
            <x v="1"/>
          </reference>
        </references>
      </pivotArea>
    </format>
    <format dxfId="63">
      <pivotArea dataOnly="0" labelOnly="1" outline="0" fieldPosition="0">
        <references count="4">
          <reference field="0" count="1" selected="0">
            <x v="19"/>
          </reference>
          <reference field="1" count="1" selected="0">
            <x v="2"/>
          </reference>
          <reference field="2" count="1">
            <x v="7"/>
          </reference>
          <reference field="5" count="1" selected="0">
            <x v="1"/>
          </reference>
        </references>
      </pivotArea>
    </format>
    <format dxfId="62">
      <pivotArea dataOnly="0" labelOnly="1" outline="0" fieldPosition="0">
        <references count="4">
          <reference field="0" count="1" selected="0">
            <x v="20"/>
          </reference>
          <reference field="1" count="1" selected="0">
            <x v="2"/>
          </reference>
          <reference field="2" count="1">
            <x v="5"/>
          </reference>
          <reference field="5" count="1" selected="0">
            <x v="1"/>
          </reference>
        </references>
      </pivotArea>
    </format>
    <format dxfId="61">
      <pivotArea dataOnly="0" labelOnly="1" outline="0" fieldPosition="0">
        <references count="5">
          <reference field="0" count="1" selected="0">
            <x v="5"/>
          </reference>
          <reference field="1" count="1" selected="0">
            <x v="1"/>
          </reference>
          <reference field="2" count="1" selected="0">
            <x v="3"/>
          </reference>
          <reference field="3" count="1">
            <x v="8"/>
          </reference>
          <reference field="5" count="1" selected="0">
            <x v="0"/>
          </reference>
        </references>
      </pivotArea>
    </format>
    <format dxfId="60">
      <pivotArea dataOnly="0" labelOnly="1" outline="0" fieldPosition="0">
        <references count="5">
          <reference field="0" count="1" selected="0">
            <x v="6"/>
          </reference>
          <reference field="1" count="1" selected="0">
            <x v="1"/>
          </reference>
          <reference field="2" count="1" selected="0">
            <x v="2"/>
          </reference>
          <reference field="3" count="1">
            <x v="7"/>
          </reference>
          <reference field="5" count="1" selected="0">
            <x v="0"/>
          </reference>
        </references>
      </pivotArea>
    </format>
    <format dxfId="59">
      <pivotArea dataOnly="0" labelOnly="1" outline="0" fieldPosition="0">
        <references count="5">
          <reference field="0" count="1" selected="0">
            <x v="7"/>
          </reference>
          <reference field="1" count="1" selected="0">
            <x v="1"/>
          </reference>
          <reference field="2" count="1" selected="0">
            <x v="4"/>
          </reference>
          <reference field="3" count="1">
            <x v="2"/>
          </reference>
          <reference field="5" count="1" selected="0">
            <x v="0"/>
          </reference>
        </references>
      </pivotArea>
    </format>
    <format dxfId="58">
      <pivotArea dataOnly="0" labelOnly="1" outline="0" fieldPosition="0">
        <references count="5">
          <reference field="0" count="1" selected="0">
            <x v="8"/>
          </reference>
          <reference field="1" count="1" selected="0">
            <x v="1"/>
          </reference>
          <reference field="2" count="1" selected="0">
            <x v="8"/>
          </reference>
          <reference field="3" count="1">
            <x v="3"/>
          </reference>
          <reference field="5" count="1" selected="0">
            <x v="0"/>
          </reference>
        </references>
      </pivotArea>
    </format>
    <format dxfId="57">
      <pivotArea dataOnly="0" labelOnly="1" outline="0" fieldPosition="0">
        <references count="5">
          <reference field="0" count="1" selected="0">
            <x v="9"/>
          </reference>
          <reference field="1" count="1" selected="0">
            <x v="1"/>
          </reference>
          <reference field="2" count="1" selected="0">
            <x v="8"/>
          </reference>
          <reference field="3" count="1">
            <x v="11"/>
          </reference>
          <reference field="5" count="1" selected="0">
            <x v="0"/>
          </reference>
        </references>
      </pivotArea>
    </format>
    <format dxfId="56">
      <pivotArea dataOnly="0" labelOnly="1" outline="0" fieldPosition="0">
        <references count="5">
          <reference field="0" count="1" selected="0">
            <x v="10"/>
          </reference>
          <reference field="1" count="1" selected="0">
            <x v="1"/>
          </reference>
          <reference field="2" count="1" selected="0">
            <x v="2"/>
          </reference>
          <reference field="3" count="1">
            <x v="9"/>
          </reference>
          <reference field="5" count="1" selected="0">
            <x v="0"/>
          </reference>
        </references>
      </pivotArea>
    </format>
    <format dxfId="55">
      <pivotArea dataOnly="0" labelOnly="1" outline="0" fieldPosition="0">
        <references count="5">
          <reference field="0" count="1" selected="0">
            <x v="11"/>
          </reference>
          <reference field="1" count="1" selected="0">
            <x v="0"/>
          </reference>
          <reference field="2" count="1" selected="0">
            <x v="0"/>
          </reference>
          <reference field="3" count="1">
            <x v="6"/>
          </reference>
          <reference field="5" count="1" selected="0">
            <x v="0"/>
          </reference>
        </references>
      </pivotArea>
    </format>
    <format dxfId="54">
      <pivotArea dataOnly="0" labelOnly="1" outline="0" fieldPosition="0">
        <references count="5">
          <reference field="0" count="1" selected="0">
            <x v="12"/>
          </reference>
          <reference field="1" count="1" selected="0">
            <x v="0"/>
          </reference>
          <reference field="2" count="1" selected="0">
            <x v="1"/>
          </reference>
          <reference field="3" count="1">
            <x v="0"/>
          </reference>
          <reference field="5" count="1" selected="0">
            <x v="0"/>
          </reference>
        </references>
      </pivotArea>
    </format>
    <format dxfId="53">
      <pivotArea dataOnly="0" labelOnly="1" outline="0" fieldPosition="0">
        <references count="5">
          <reference field="0" count="1" selected="0">
            <x v="13"/>
          </reference>
          <reference field="1" count="1" selected="0">
            <x v="0"/>
          </reference>
          <reference field="2" count="1" selected="0">
            <x v="0"/>
          </reference>
          <reference field="3" count="1">
            <x v="13"/>
          </reference>
          <reference field="5" count="1" selected="0">
            <x v="0"/>
          </reference>
        </references>
      </pivotArea>
    </format>
    <format dxfId="52">
      <pivotArea dataOnly="0" labelOnly="1" outline="0" fieldPosition="0">
        <references count="5">
          <reference field="0" count="1" selected="0">
            <x v="14"/>
          </reference>
          <reference field="1" count="1" selected="0">
            <x v="3"/>
          </reference>
          <reference field="2" count="1" selected="0">
            <x v="6"/>
          </reference>
          <reference field="3" count="1">
            <x v="4"/>
          </reference>
          <reference field="5" count="1" selected="0">
            <x v="1"/>
          </reference>
        </references>
      </pivotArea>
    </format>
    <format dxfId="51">
      <pivotArea dataOnly="0" labelOnly="1" outline="0" fieldPosition="0">
        <references count="5">
          <reference field="0" count="1" selected="0">
            <x v="15"/>
          </reference>
          <reference field="1" count="1" selected="0">
            <x v="3"/>
          </reference>
          <reference field="2" count="1" selected="0">
            <x v="6"/>
          </reference>
          <reference field="3" count="1">
            <x v="12"/>
          </reference>
          <reference field="5" count="1" selected="0">
            <x v="1"/>
          </reference>
        </references>
      </pivotArea>
    </format>
    <format dxfId="50">
      <pivotArea dataOnly="0" labelOnly="1" outline="0" fieldPosition="0">
        <references count="5">
          <reference field="0" count="1" selected="0">
            <x v="16"/>
          </reference>
          <reference field="1" count="1" selected="0">
            <x v="3"/>
          </reference>
          <reference field="2" count="1" selected="0">
            <x v="6"/>
          </reference>
          <reference field="3" count="1">
            <x v="15"/>
          </reference>
          <reference field="5" count="1" selected="0">
            <x v="1"/>
          </reference>
        </references>
      </pivotArea>
    </format>
    <format dxfId="49">
      <pivotArea dataOnly="0" labelOnly="1" outline="0" fieldPosition="0">
        <references count="5">
          <reference field="0" count="1" selected="0">
            <x v="17"/>
          </reference>
          <reference field="1" count="1" selected="0">
            <x v="3"/>
          </reference>
          <reference field="2" count="1" selected="0">
            <x v="6"/>
          </reference>
          <reference field="3" count="1">
            <x v="10"/>
          </reference>
          <reference field="5" count="1" selected="0">
            <x v="1"/>
          </reference>
        </references>
      </pivotArea>
    </format>
    <format dxfId="48">
      <pivotArea dataOnly="0" labelOnly="1" outline="0" fieldPosition="0">
        <references count="5">
          <reference field="0" count="1" selected="0">
            <x v="18"/>
          </reference>
          <reference field="1" count="1" selected="0">
            <x v="2"/>
          </reference>
          <reference field="2" count="1" selected="0">
            <x v="5"/>
          </reference>
          <reference field="3" count="1">
            <x v="5"/>
          </reference>
          <reference field="5" count="1" selected="0">
            <x v="1"/>
          </reference>
        </references>
      </pivotArea>
    </format>
    <format dxfId="47">
      <pivotArea dataOnly="0" labelOnly="1" outline="0" fieldPosition="0">
        <references count="5">
          <reference field="0" count="1" selected="0">
            <x v="19"/>
          </reference>
          <reference field="1" count="1" selected="0">
            <x v="2"/>
          </reference>
          <reference field="2" count="1" selected="0">
            <x v="7"/>
          </reference>
          <reference field="3" count="1">
            <x v="1"/>
          </reference>
          <reference field="5" count="1" selected="0">
            <x v="1"/>
          </reference>
        </references>
      </pivotArea>
    </format>
    <format dxfId="46">
      <pivotArea dataOnly="0" labelOnly="1" outline="0" fieldPosition="0">
        <references count="5">
          <reference field="0" count="1" selected="0">
            <x v="20"/>
          </reference>
          <reference field="1" count="1" selected="0">
            <x v="2"/>
          </reference>
          <reference field="2" count="1" selected="0">
            <x v="5"/>
          </reference>
          <reference field="3" count="1">
            <x v="14"/>
          </reference>
          <reference field="5" count="1" selected="0">
            <x v="1"/>
          </reference>
        </references>
      </pivotArea>
    </format>
    <format dxfId="45">
      <pivotArea dataOnly="0" labelOnly="1" outline="0" fieldPosition="0">
        <references count="1">
          <reference field="4294967294" count="5">
            <x v="0"/>
            <x v="2"/>
            <x v="3"/>
            <x v="4"/>
            <x v="5"/>
          </reference>
        </references>
      </pivotArea>
    </format>
    <format dxfId="44">
      <pivotArea dataOnly="0" labelOnly="1" outline="0" fieldPosition="0">
        <references count="1">
          <reference field="4294967294" count="5">
            <x v="0"/>
            <x v="2"/>
            <x v="3"/>
            <x v="4"/>
            <x v="5"/>
          </reference>
        </references>
      </pivotArea>
    </format>
    <format dxfId="43">
      <pivotArea dataOnly="0" labelOnly="1" outline="0" fieldPosition="0">
        <references count="1">
          <reference field="4294967294" count="4">
            <x v="2"/>
            <x v="3"/>
            <x v="4"/>
            <x v="5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30CBA0C-9166-46A6-B8BE-3EAACD265C16}" name="Tabla1" displayName="Tabla1" ref="A2:AO121" totalsRowCount="1" headerRowDxfId="173" dataDxfId="172">
  <autoFilter ref="A2:AO120" xr:uid="{630CBA0C-9166-46A6-B8BE-3EAACD265C16}">
    <filterColumn colId="3">
      <filters>
        <filter val="Manteniment Trens Línia 9 Nord"/>
        <filter val="Neteja a fons + patis de vies L9"/>
        <filter val="Neteja estacions L9 Nord"/>
      </filters>
    </filterColumn>
  </autoFilter>
  <tableColumns count="41">
    <tableColumn id="1" xr3:uid="{130C9EB7-6713-4B99-B64F-0534C5D721AE}" name="Posició" totalsRowLabel="Total" dataDxfId="171" totalsRowDxfId="170"/>
    <tableColumn id="2" xr3:uid="{E131C005-BEDE-4438-80E2-98FCB7522F47}" name="Ceco " dataDxfId="169" totalsRowDxfId="168"/>
    <tableColumn id="3" xr3:uid="{2CD5C385-ED1B-443F-829E-D4C5A6E7F692}" name="OE" dataDxfId="167" totalsRowDxfId="166"/>
    <tableColumn id="4" xr3:uid="{8666BED2-2E62-41D2-9482-6ED866285D6C}" name="PARTIDA PRESSUPOST" dataDxfId="165" totalsRowDxfId="164"/>
    <tableColumn id="5" xr3:uid="{D78AD476-FA47-48AB-8387-8A57DD7EF68F}" name="LOT" dataDxfId="163" totalsRowDxfId="162"/>
    <tableColumn id="6" xr3:uid="{5EC519B5-E0C5-44FB-B05A-391115ADFBB9}" name="LÍNIA" dataDxfId="161" totalsRowDxfId="160"/>
    <tableColumn id="7" xr3:uid="{681B1973-2802-4E15-A92F-A8DB709CF570}" name="Nº EST" dataDxfId="159" totalsRowDxfId="158"/>
    <tableColumn id="8" xr3:uid="{490F1A49-9322-4D19-9E9B-2329682885D9}" name="UBICACIÓ" dataDxfId="157" totalsRowDxfId="156"/>
    <tableColumn id="9" xr3:uid="{44FAC99A-8E71-4F98-95C8-52E1E78B4B73}" name="UNITAT" dataDxfId="155" totalsRowDxfId="154"/>
    <tableColumn id="10" xr3:uid="{FB94B8C1-A5D1-4B19-9ED7-C6B441D342E4}" name="SISTEMA" dataDxfId="153" totalsRowDxfId="152"/>
    <tableColumn id="11" xr3:uid="{41355D35-391C-43BE-A27E-ACB2F685219A}" name="SERVEI" dataDxfId="151" totalsRowDxfId="150"/>
    <tableColumn id="12" xr3:uid="{AC1CDFB7-C74B-4092-9685-0491E9C36DB4}" name="TIPUS PREU" dataDxfId="149" totalsRowDxfId="148"/>
    <tableColumn id="13" xr3:uid="{A4A3CD4B-D1B7-44DD-9456-4ADDD8C74E8E}" name="CODI" dataDxfId="147" totalsRowDxfId="146"/>
    <tableColumn id="14" xr3:uid="{A451D9D5-9248-4E74-9134-2A407931A325}" name="OBSERVACIONS" dataDxfId="145" totalsRowDxfId="144"/>
    <tableColumn id="15" xr3:uid="{435EC689-5C48-42D9-BC72-35BB46087790}" name="Freqüència" dataDxfId="143" totalsRowDxfId="142"/>
    <tableColumn id="16" xr3:uid="{39A23AAF-1101-482F-AB54-2C4EE2E3865E}" name="Nº Serveis" totalsRowFunction="count" dataDxfId="141" totalsRowDxfId="140" dataCellStyle="Millares"/>
    <tableColumn id="17" xr3:uid="{732F62E8-C903-42B4-B3C1-CE04A02BBFA7}" name="Hores/acció " totalsRowFunction="sum" dataDxfId="139" totalsRowDxfId="138" dataCellStyle="Millares"/>
    <tableColumn id="18" xr3:uid="{17180251-BF93-4155-9FAB-220E673326D0}" name="T.Anual" totalsRowFunction="sum" dataDxfId="137" totalsRowDxfId="136" dataCellStyle="Millares">
      <calculatedColumnFormula>+Tabla1[[#This Row],[Hores/acció ]]*Tabla1[[#This Row],[Nº Serveis]]</calculatedColumnFormula>
    </tableColumn>
    <tableColumn id="19" xr3:uid="{05D03DAE-43E6-4637-AAB0-6949D4B102CA}" name="%T1" dataDxfId="135" totalsRowDxfId="134" dataCellStyle="Porcentaje"/>
    <tableColumn id="20" xr3:uid="{C69BF745-14F4-4C8C-BA7C-C99927A3CDF5}" name="%T2" dataDxfId="133" totalsRowDxfId="132" dataCellStyle="Porcentaje"/>
    <tableColumn id="21" xr3:uid="{E8713249-92DD-4E97-B445-91DAB440A044}" name="%T3" dataDxfId="131" totalsRowDxfId="130" dataCellStyle="Porcentaje"/>
    <tableColumn id="22" xr3:uid="{CF3C5A8B-E619-43AE-BA21-05F5F183223E}" name="Check " dataDxfId="129" totalsRowDxfId="128" dataCellStyle="Porcentaje">
      <calculatedColumnFormula>+Tabla1[[#This Row],[%T3]]+Tabla1[[#This Row],[%T2]]+Tabla1[[#This Row],[%T1]]</calculatedColumnFormula>
    </tableColumn>
    <tableColumn id="23" xr3:uid="{1BD2522E-EE22-44E8-9FCB-7F63EE2CC921}" name="T1 (h)" dataDxfId="127" totalsRowDxfId="126" dataCellStyle="Millares">
      <calculatedColumnFormula>+Tabla1[[#This Row],[%T1]]*Tabla1[[#This Row],[T.Anual]]</calculatedColumnFormula>
    </tableColumn>
    <tableColumn id="24" xr3:uid="{6BA1102F-6F32-4C9B-8EA5-66E268D5568B}" name="T2 (h)" dataDxfId="125" totalsRowDxfId="124" dataCellStyle="Millares">
      <calculatedColumnFormula>+Tabla1[[#This Row],[%T2]]*Tabla1[[#This Row],[T.Anual]]</calculatedColumnFormula>
    </tableColumn>
    <tableColumn id="25" xr3:uid="{0171C03E-574C-40D8-9A92-9F8B762EC202}" name="T3 (h)" dataDxfId="123" totalsRowDxfId="122" dataCellStyle="Millares">
      <calculatedColumnFormula>+Tabla1[[#This Row],[%T3]]*Tabla1[[#This Row],[T.Anual]]</calculatedColumnFormula>
    </tableColumn>
    <tableColumn id="26" xr3:uid="{9CDD7FBC-D6E2-4CFA-869C-3E3983A0BB87}" name="T1 (€)" dataDxfId="121" totalsRowDxfId="120" dataCellStyle="Millares">
      <calculatedColumnFormula>+PRODUCT(Tabla1[[#This Row],[T1 (h)]],VLOOKUP(Tabla1[[#This Row],[TIPUS PREU]],'MATRIU COSTOS'!$A$9:$M$11,2,FALSE))</calculatedColumnFormula>
    </tableColumn>
    <tableColumn id="27" xr3:uid="{46371F80-05F4-4A9A-ADA5-54987259749D}" name="T2 (€)" dataDxfId="119" totalsRowDxfId="118" dataCellStyle="Millares">
      <calculatedColumnFormula>+PRODUCT(Tabla1[[#This Row],[T2 (h)]],VLOOKUP(Tabla1[[#This Row],[TIPUS PREU]],'MATRIU COSTOS'!$A$9:$M$11,3,FALSE))</calculatedColumnFormula>
    </tableColumn>
    <tableColumn id="28" xr3:uid="{D0EBF3F5-738A-45D0-AE39-3479BF0C92ED}" name="T3 (€)" dataDxfId="117" totalsRowDxfId="116" dataCellStyle="Millares">
      <calculatedColumnFormula>+PRODUCT(Tabla1[[#This Row],[T3 (h)]],VLOOKUP(Tabla1[[#This Row],[TIPUS PREU]],'MATRIU COSTOS'!$A$9:$M$11,4,FALSE))</calculatedColumnFormula>
    </tableColumn>
    <tableColumn id="29" xr3:uid="{487E5E04-BDFF-4C97-875C-2E114F12D67E}" name="COST 1R ANY" totalsRowFunction="sum" dataDxfId="115" totalsRowDxfId="114" dataCellStyle="Millares">
      <calculatedColumnFormula>SUM(Tabla1[[#This Row],[T1 (€)]:[T3 (€)]])</calculatedColumnFormula>
    </tableColumn>
    <tableColumn id="30" xr3:uid="{CA5A8BB0-0C7F-47FD-900F-ACD021EF3755}" name="COST 2N ANY" totalsRowFunction="sum" dataDxfId="113" totalsRowDxfId="112" dataCellStyle="Millares">
      <calculatedColumnFormula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calculatedColumnFormula>
    </tableColumn>
    <tableColumn id="31" xr3:uid="{AFF66716-7FDB-48B0-8A26-FD2B04D8700F}" name="COST 3R ANY" totalsRowFunction="sum" dataDxfId="111" totalsRowDxfId="110" dataCellStyle="Millares">
      <calculatedColumnFormula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calculatedColumnFormula>
    </tableColumn>
    <tableColumn id="32" xr3:uid="{5FB12E88-7A38-4D83-9AF6-F5478B5526FC}" name="COST 4T ANY" totalsRowFunction="sum" dataDxfId="109" totalsRowDxfId="108" dataCellStyle="Millares">
      <calculatedColumnFormula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calculatedColumnFormula>
    </tableColumn>
    <tableColumn id="34" xr3:uid="{567624E9-A578-423A-96B2-09CF6A919D91}" name="TOTAL COST MÀXIM" totalsRowFunction="sum" dataDxfId="107" totalsRowDxfId="106" dataCellStyle="Millares">
      <calculatedColumnFormula>SUM(Tabla1[[#This Row],[COST 1R ANY]:[COST 4T ANY]])</calculatedColumnFormula>
    </tableColumn>
    <tableColumn id="35" xr3:uid="{8AC3E4A6-99E0-44E0-9CF4-C84191FA1A02}" name="OFERTA T1 (€)" dataDxfId="105" totalsRowDxfId="104" dataCellStyle="Millares">
      <calculatedColumnFormula>+PRODUCT(Tabla1[[#This Row],[T1 (h)]],VLOOKUP(Tabla1[[#This Row],[TIPUS PREU]],'MATRIU COSTOS'!$A$17:$M$19,2,FALSE))</calculatedColumnFormula>
    </tableColumn>
    <tableColumn id="36" xr3:uid="{0A397123-DC23-414F-AE8E-185D9C956C3C}" name="OFERTA T2 (€)" dataDxfId="103" totalsRowDxfId="102" dataCellStyle="Millares">
      <calculatedColumnFormula>+PRODUCT(Tabla1[[#This Row],[T2 (h)]],VLOOKUP(Tabla1[[#This Row],[TIPUS PREU]],'MATRIU COSTOS'!$A$17:$M$19,3,FALSE))</calculatedColumnFormula>
    </tableColumn>
    <tableColumn id="37" xr3:uid="{5B001268-DC5D-43E7-B32A-0038B026B894}" name="OFERTA T3 (€)" dataDxfId="101" totalsRowDxfId="100" dataCellStyle="Millares">
      <calculatedColumnFormula>+PRODUCT(Tabla1[[#This Row],[T3 (h)]],VLOOKUP(Tabla1[[#This Row],[TIPUS PREU]],'MATRIU COSTOS'!$A$17:$M$19,4,FALSE))</calculatedColumnFormula>
    </tableColumn>
    <tableColumn id="38" xr3:uid="{4B007652-58E0-46B6-99F0-D3366A27571D}" name="OFERTA COST 1R ANY (€)" totalsRowFunction="sum" dataDxfId="99" totalsRowDxfId="98" dataCellStyle="Millares">
      <calculatedColumnFormula>SUM(Tabla1[[#This Row],[OFERTA T1 (€)]:[OFERTA T3 (€)]])</calculatedColumnFormula>
    </tableColumn>
    <tableColumn id="39" xr3:uid="{05B4D55C-AB28-4EAE-83D5-2909F642D145}" name="OFERTA COST 2N ANY (€)" totalsRowFunction="sum" dataDxfId="97" totalsRowDxfId="96" dataCellStyle="Millares">
      <calculatedColumnFormula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calculatedColumnFormula>
    </tableColumn>
    <tableColumn id="40" xr3:uid="{F35065AA-437C-4D8F-8670-EEFF6AB07F04}" name="OFERTA COST 3R ANY (€)" totalsRowFunction="sum" dataDxfId="95" totalsRowDxfId="94" dataCellStyle="Millares">
      <calculatedColumnFormula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calculatedColumnFormula>
    </tableColumn>
    <tableColumn id="41" xr3:uid="{AB9383BC-A795-4EBA-A786-3B5836B56109}" name="OFERTA COST 4T ANY (€)" totalsRowFunction="sum" dataDxfId="93" totalsRowDxfId="92" dataCellStyle="Millares">
      <calculatedColumnFormula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calculatedColumnFormula>
    </tableColumn>
    <tableColumn id="43" xr3:uid="{40A095BF-DD21-45DA-B76E-268262058F11}" name="OFERTA COST TOTAL " totalsRowFunction="sum" dataDxfId="91" totalsRowDxfId="90" dataCellStyle="Millares">
      <calculatedColumnFormula>SUM(Tabla1[[#This Row],[OFERTA COST 1R ANY (€)]:[OFERTA COST 4T ANY (€)]])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66AE9-EB8D-435C-9D8C-2BB8E2B2648B}">
  <dimension ref="A1:D7"/>
  <sheetViews>
    <sheetView showGridLines="0" tabSelected="1" zoomScale="85" zoomScaleNormal="85" workbookViewId="0"/>
  </sheetViews>
  <sheetFormatPr baseColWidth="10" defaultRowHeight="12.75"/>
  <cols>
    <col min="1" max="1" width="4.140625" style="31" customWidth="1"/>
    <col min="2" max="2" width="30.28515625" style="31" customWidth="1"/>
    <col min="3" max="16384" width="11.42578125" style="31"/>
  </cols>
  <sheetData>
    <row r="1" spans="1:4" ht="69.75" customHeight="1">
      <c r="B1" s="32" t="s">
        <v>187</v>
      </c>
    </row>
    <row r="2" spans="1:4" s="35" customFormat="1" ht="24.95" customHeight="1">
      <c r="A2" s="33"/>
      <c r="B2" s="34" t="s">
        <v>188</v>
      </c>
    </row>
    <row r="3" spans="1:4" s="35" customFormat="1" ht="24.95" customHeight="1">
      <c r="A3" s="33"/>
      <c r="B3" s="34" t="s">
        <v>189</v>
      </c>
    </row>
    <row r="4" spans="1:4" s="35" customFormat="1" ht="24.95" customHeight="1">
      <c r="A4" s="33"/>
      <c r="B4" s="34" t="s">
        <v>190</v>
      </c>
      <c r="C4" s="36" t="s">
        <v>191</v>
      </c>
      <c r="D4" s="34" t="s">
        <v>192</v>
      </c>
    </row>
    <row r="5" spans="1:4" s="35" customFormat="1" ht="24.95" customHeight="1">
      <c r="A5" s="33"/>
      <c r="B5" s="34" t="s">
        <v>193</v>
      </c>
    </row>
    <row r="6" spans="1:4" s="35" customFormat="1" ht="24.95" customHeight="1">
      <c r="A6" s="33"/>
      <c r="B6" s="32" t="s">
        <v>194</v>
      </c>
    </row>
    <row r="7" spans="1:4" s="35" customFormat="1" ht="24.95" customHeight="1">
      <c r="A7" s="33"/>
      <c r="B7" s="34" t="s">
        <v>195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3D9F99-905F-473C-9085-5F3B46B3C813}">
  <dimension ref="A1:AO121"/>
  <sheetViews>
    <sheetView zoomScale="85" zoomScaleNormal="85" workbookViewId="0"/>
  </sheetViews>
  <sheetFormatPr baseColWidth="10" defaultRowHeight="12.75"/>
  <cols>
    <col min="1" max="2" width="11.42578125" style="1"/>
    <col min="3" max="3" width="8.85546875" style="1" bestFit="1" customWidth="1"/>
    <col min="4" max="4" width="48.42578125" style="1" customWidth="1"/>
    <col min="5" max="5" width="10.5703125" style="1" bestFit="1" customWidth="1"/>
    <col min="6" max="6" width="11.28515625" style="1" bestFit="1" customWidth="1"/>
    <col min="7" max="7" width="12.28515625" style="1" bestFit="1" customWidth="1"/>
    <col min="8" max="8" width="27" style="1" bestFit="1" customWidth="1"/>
    <col min="9" max="9" width="13.140625" style="1" bestFit="1" customWidth="1"/>
    <col min="10" max="10" width="24" style="1" bestFit="1" customWidth="1"/>
    <col min="11" max="11" width="24.28515625" style="1" bestFit="1" customWidth="1"/>
    <col min="12" max="12" width="17.7109375" style="1" bestFit="1" customWidth="1"/>
    <col min="13" max="13" width="10.85546875" style="1" bestFit="1" customWidth="1"/>
    <col min="14" max="14" width="23.5703125" style="1" bestFit="1" customWidth="1"/>
    <col min="15" max="15" width="16.7109375" style="1" bestFit="1" customWidth="1"/>
    <col min="16" max="16" width="17.42578125" style="1" bestFit="1" customWidth="1"/>
    <col min="17" max="17" width="17.85546875" style="1" bestFit="1" customWidth="1"/>
    <col min="18" max="18" width="13.42578125" style="1" bestFit="1" customWidth="1"/>
    <col min="19" max="21" width="10.28515625" style="1" bestFit="1" customWidth="1"/>
    <col min="22" max="22" width="12.85546875" style="1" bestFit="1" customWidth="1"/>
    <col min="23" max="28" width="12.28515625" style="1" bestFit="1" customWidth="1"/>
    <col min="29" max="29" width="17.140625" style="1" bestFit="1" customWidth="1"/>
    <col min="30" max="32" width="18.42578125" style="1" bestFit="1" customWidth="1"/>
    <col min="33" max="33" width="25.28515625" style="1" customWidth="1"/>
    <col min="34" max="36" width="19.140625" style="1" bestFit="1" customWidth="1"/>
    <col min="37" max="40" width="29.28515625" style="1" bestFit="1" customWidth="1"/>
    <col min="41" max="41" width="26.5703125" style="1" bestFit="1" customWidth="1"/>
    <col min="42" max="16384" width="11.42578125" style="1"/>
  </cols>
  <sheetData>
    <row r="1" spans="1:41" ht="22.5" customHeight="1">
      <c r="Z1" s="26" t="s">
        <v>77</v>
      </c>
      <c r="AA1" s="26"/>
      <c r="AB1" s="26"/>
      <c r="AC1" s="26"/>
      <c r="AD1" s="11">
        <v>0.02</v>
      </c>
      <c r="AE1" s="11">
        <v>0.02</v>
      </c>
      <c r="AF1" s="11">
        <v>0.02</v>
      </c>
      <c r="AL1" s="11">
        <v>0.02</v>
      </c>
      <c r="AM1" s="11">
        <v>0.02</v>
      </c>
      <c r="AN1" s="11">
        <v>0.02</v>
      </c>
    </row>
    <row r="2" spans="1:41" s="2" customFormat="1" ht="24.95" customHeight="1">
      <c r="A2" s="2" t="s">
        <v>0</v>
      </c>
      <c r="B2" s="2" t="s">
        <v>1</v>
      </c>
      <c r="C2" s="2" t="s">
        <v>2</v>
      </c>
      <c r="D2" s="2" t="s">
        <v>3</v>
      </c>
      <c r="E2" s="2" t="s">
        <v>128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2" t="s">
        <v>10</v>
      </c>
      <c r="M2" s="2" t="s">
        <v>11</v>
      </c>
      <c r="N2" s="2" t="s">
        <v>12</v>
      </c>
      <c r="O2" s="2" t="s">
        <v>13</v>
      </c>
      <c r="P2" s="2" t="s">
        <v>63</v>
      </c>
      <c r="Q2" s="2" t="s">
        <v>14</v>
      </c>
      <c r="R2" s="2" t="s">
        <v>15</v>
      </c>
      <c r="S2" s="2" t="s">
        <v>16</v>
      </c>
      <c r="T2" s="2" t="s">
        <v>17</v>
      </c>
      <c r="U2" s="2" t="s">
        <v>18</v>
      </c>
      <c r="V2" s="2" t="s">
        <v>19</v>
      </c>
      <c r="W2" s="2" t="s">
        <v>20</v>
      </c>
      <c r="X2" s="2" t="s">
        <v>21</v>
      </c>
      <c r="Y2" s="2" t="s">
        <v>22</v>
      </c>
      <c r="Z2" s="2" t="s">
        <v>23</v>
      </c>
      <c r="AA2" s="2" t="s">
        <v>24</v>
      </c>
      <c r="AB2" s="2" t="s">
        <v>25</v>
      </c>
      <c r="AC2" s="2" t="s">
        <v>185</v>
      </c>
      <c r="AD2" s="2" t="s">
        <v>72</v>
      </c>
      <c r="AE2" s="2" t="s">
        <v>73</v>
      </c>
      <c r="AF2" s="2" t="s">
        <v>74</v>
      </c>
      <c r="AG2" s="2" t="s">
        <v>80</v>
      </c>
      <c r="AH2" s="2" t="s">
        <v>81</v>
      </c>
      <c r="AI2" s="2" t="s">
        <v>82</v>
      </c>
      <c r="AJ2" s="2" t="s">
        <v>83</v>
      </c>
      <c r="AK2" s="2" t="s">
        <v>84</v>
      </c>
      <c r="AL2" s="2" t="s">
        <v>85</v>
      </c>
      <c r="AM2" s="2" t="s">
        <v>86</v>
      </c>
      <c r="AN2" s="2" t="s">
        <v>87</v>
      </c>
      <c r="AO2" s="2" t="s">
        <v>88</v>
      </c>
    </row>
    <row r="3" spans="1:41" ht="17.100000000000001" hidden="1" customHeight="1">
      <c r="A3" s="1">
        <v>890</v>
      </c>
      <c r="B3" s="1" t="s">
        <v>96</v>
      </c>
      <c r="C3" s="1">
        <v>21476</v>
      </c>
      <c r="D3" s="1" t="s">
        <v>171</v>
      </c>
      <c r="E3" s="1" t="s">
        <v>129</v>
      </c>
      <c r="F3" s="1" t="s">
        <v>97</v>
      </c>
      <c r="G3" s="1" t="s">
        <v>98</v>
      </c>
      <c r="H3" s="1" t="s">
        <v>99</v>
      </c>
      <c r="I3" s="1" t="s">
        <v>26</v>
      </c>
      <c r="J3" s="1" t="s">
        <v>27</v>
      </c>
      <c r="K3" s="1" t="s">
        <v>28</v>
      </c>
      <c r="L3" s="1" t="s">
        <v>29</v>
      </c>
      <c r="M3" s="1" t="s">
        <v>30</v>
      </c>
      <c r="O3" s="1" t="s">
        <v>31</v>
      </c>
      <c r="P3" s="15">
        <v>1</v>
      </c>
      <c r="Q3" s="15">
        <v>112.57</v>
      </c>
      <c r="R3" s="15">
        <f>+Tabla1[[#This Row],[Hores/acció ]]*Tabla1[[#This Row],[Nº Serveis]]</f>
        <v>112.57</v>
      </c>
      <c r="S3" s="16">
        <v>0.4</v>
      </c>
      <c r="T3" s="16">
        <v>0.4</v>
      </c>
      <c r="U3" s="16">
        <v>0.2</v>
      </c>
      <c r="V3" s="16">
        <f>+Tabla1[[#This Row],[%T3]]+Tabla1[[#This Row],[%T2]]+Tabla1[[#This Row],[%T1]]</f>
        <v>1</v>
      </c>
      <c r="W3" s="15">
        <f>+Tabla1[[#This Row],[%T1]]*Tabla1[[#This Row],[T.Anual]]</f>
        <v>45.027999999999999</v>
      </c>
      <c r="X3" s="15">
        <f>+Tabla1[[#This Row],[%T2]]*Tabla1[[#This Row],[T.Anual]]</f>
        <v>45.027999999999999</v>
      </c>
      <c r="Y3" s="15">
        <f>+Tabla1[[#This Row],[%T3]]*Tabla1[[#This Row],[T.Anual]]</f>
        <v>22.513999999999999</v>
      </c>
      <c r="Z3" s="14">
        <f>+PRODUCT(Tabla1[[#This Row],[T1 (h)]],VLOOKUP(Tabla1[[#This Row],[TIPUS PREU]],'MATRIU COSTOS'!$A$9:$M$11,2,FALSE))</f>
        <v>1350.7589496000001</v>
      </c>
      <c r="AA3" s="14">
        <f>+PRODUCT(Tabla1[[#This Row],[T2 (h)]],VLOOKUP(Tabla1[[#This Row],[TIPUS PREU]],'MATRIU COSTOS'!$A$9:$M$11,3,FALSE))</f>
        <v>1350.7589496000001</v>
      </c>
      <c r="AB3" s="14">
        <f>+PRODUCT(Tabla1[[#This Row],[T3 (h)]],VLOOKUP(Tabla1[[#This Row],[TIPUS PREU]],'MATRIU COSTOS'!$A$9:$M$11,4,FALSE))</f>
        <v>742.9174222800001</v>
      </c>
      <c r="AC3" s="14">
        <f>SUM(Tabla1[[#This Row],[T1 (€)]:[T3 (€)]])</f>
        <v>3444.4353214800003</v>
      </c>
      <c r="AD3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3513.3240279095999</v>
      </c>
      <c r="AE3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3583.5905084677925</v>
      </c>
      <c r="AF3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3655.2623186371479</v>
      </c>
      <c r="AG3" s="14">
        <f>SUM(Tabla1[[#This Row],[COST 1R ANY]:[COST 4T ANY]])</f>
        <v>14196.61217649454</v>
      </c>
      <c r="AH3" s="12">
        <f>+PRODUCT(Tabla1[[#This Row],[T1 (h)]],VLOOKUP(Tabla1[[#This Row],[TIPUS PREU]],'MATRIU COSTOS'!$A$17:$M$19,2,FALSE))</f>
        <v>0</v>
      </c>
      <c r="AI3" s="12">
        <f>+PRODUCT(Tabla1[[#This Row],[T2 (h)]],VLOOKUP(Tabla1[[#This Row],[TIPUS PREU]],'MATRIU COSTOS'!$A$17:$M$19,3,FALSE))</f>
        <v>0</v>
      </c>
      <c r="AJ3" s="12">
        <f>+PRODUCT(Tabla1[[#This Row],[T3 (h)]],VLOOKUP(Tabla1[[#This Row],[TIPUS PREU]],'MATRIU COSTOS'!$A$17:$M$19,4,FALSE))</f>
        <v>0</v>
      </c>
      <c r="AK3" s="12">
        <f>SUM(Tabla1[[#This Row],[OFERTA T1 (€)]:[OFERTA T3 (€)]])</f>
        <v>0</v>
      </c>
      <c r="AL3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3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3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3" s="12">
        <f>SUM(Tabla1[[#This Row],[OFERTA COST 1R ANY (€)]:[OFERTA COST 4T ANY (€)]])</f>
        <v>0</v>
      </c>
    </row>
    <row r="4" spans="1:41" ht="17.100000000000001" hidden="1" customHeight="1">
      <c r="A4" s="1">
        <v>930</v>
      </c>
      <c r="B4" s="1" t="s">
        <v>100</v>
      </c>
      <c r="C4" s="1">
        <v>21397</v>
      </c>
      <c r="D4" s="1" t="s">
        <v>101</v>
      </c>
      <c r="E4" s="1" t="s">
        <v>129</v>
      </c>
      <c r="F4" s="1" t="s">
        <v>97</v>
      </c>
      <c r="G4" s="1" t="s">
        <v>98</v>
      </c>
      <c r="H4" s="1" t="s">
        <v>99</v>
      </c>
      <c r="I4" s="1" t="s">
        <v>26</v>
      </c>
      <c r="J4" s="1" t="s">
        <v>32</v>
      </c>
      <c r="K4" s="1" t="s">
        <v>28</v>
      </c>
      <c r="L4" s="1" t="s">
        <v>33</v>
      </c>
      <c r="M4" s="1" t="s">
        <v>34</v>
      </c>
      <c r="O4" s="1" t="s">
        <v>31</v>
      </c>
      <c r="P4" s="15">
        <v>1</v>
      </c>
      <c r="Q4" s="15">
        <v>112.57</v>
      </c>
      <c r="R4" s="15">
        <f>+Tabla1[[#This Row],[Hores/acció ]]*Tabla1[[#This Row],[Nº Serveis]]</f>
        <v>112.57</v>
      </c>
      <c r="S4" s="16">
        <v>0.4</v>
      </c>
      <c r="T4" s="16">
        <v>0.4</v>
      </c>
      <c r="U4" s="16">
        <v>0.2</v>
      </c>
      <c r="V4" s="16">
        <f>+Tabla1[[#This Row],[%T3]]+Tabla1[[#This Row],[%T2]]+Tabla1[[#This Row],[%T1]]</f>
        <v>1</v>
      </c>
      <c r="W4" s="15">
        <f>+Tabla1[[#This Row],[%T1]]*Tabla1[[#This Row],[T.Anual]]</f>
        <v>45.027999999999999</v>
      </c>
      <c r="X4" s="15">
        <f>+Tabla1[[#This Row],[%T2]]*Tabla1[[#This Row],[T.Anual]]</f>
        <v>45.027999999999999</v>
      </c>
      <c r="Y4" s="15">
        <f>+Tabla1[[#This Row],[%T3]]*Tabla1[[#This Row],[T.Anual]]</f>
        <v>22.513999999999999</v>
      </c>
      <c r="Z4" s="14">
        <f>+PRODUCT(Tabla1[[#This Row],[T1 (h)]],VLOOKUP(Tabla1[[#This Row],[TIPUS PREU]],'MATRIU COSTOS'!$A$9:$M$11,2,FALSE))</f>
        <v>1392.0946535999999</v>
      </c>
      <c r="AA4" s="14">
        <f>+PRODUCT(Tabla1[[#This Row],[T2 (h)]],VLOOKUP(Tabla1[[#This Row],[TIPUS PREU]],'MATRIU COSTOS'!$A$9:$M$11,3,FALSE))</f>
        <v>1392.0946535999999</v>
      </c>
      <c r="AB4" s="14">
        <f>+PRODUCT(Tabla1[[#This Row],[T3 (h)]],VLOOKUP(Tabla1[[#This Row],[TIPUS PREU]],'MATRIU COSTOS'!$A$9:$M$11,4,FALSE))</f>
        <v>765.65205948000005</v>
      </c>
      <c r="AC4" s="14">
        <f>SUM(Tabla1[[#This Row],[T1 (€)]:[T3 (€)]])</f>
        <v>3549.8413666799997</v>
      </c>
      <c r="AD4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3620.8381940136001</v>
      </c>
      <c r="AE4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3693.2549578938724</v>
      </c>
      <c r="AF4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3767.1200570517503</v>
      </c>
      <c r="AG4" s="14">
        <f>SUM(Tabla1[[#This Row],[COST 1R ANY]:[COST 4T ANY]])</f>
        <v>14631.054575639222</v>
      </c>
      <c r="AH4" s="12">
        <f>+PRODUCT(Tabla1[[#This Row],[T1 (h)]],VLOOKUP(Tabla1[[#This Row],[TIPUS PREU]],'MATRIU COSTOS'!$A$17:$M$19,2,FALSE))</f>
        <v>0</v>
      </c>
      <c r="AI4" s="12">
        <f>+PRODUCT(Tabla1[[#This Row],[T2 (h)]],VLOOKUP(Tabla1[[#This Row],[TIPUS PREU]],'MATRIU COSTOS'!$A$17:$M$19,3,FALSE))</f>
        <v>0</v>
      </c>
      <c r="AJ4" s="12">
        <f>+PRODUCT(Tabla1[[#This Row],[T3 (h)]],VLOOKUP(Tabla1[[#This Row],[TIPUS PREU]],'MATRIU COSTOS'!$A$17:$M$19,4,FALSE))</f>
        <v>0</v>
      </c>
      <c r="AK4" s="12">
        <f>SUM(Tabla1[[#This Row],[OFERTA T1 (€)]:[OFERTA T3 (€)]])</f>
        <v>0</v>
      </c>
      <c r="AL4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4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4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4" s="12">
        <f>SUM(Tabla1[[#This Row],[OFERTA COST 1R ANY (€)]:[OFERTA COST 4T ANY (€)]])</f>
        <v>0</v>
      </c>
    </row>
    <row r="5" spans="1:41" ht="17.100000000000001" hidden="1" customHeight="1">
      <c r="A5" s="1">
        <v>930</v>
      </c>
      <c r="B5" s="1" t="s">
        <v>100</v>
      </c>
      <c r="C5" s="1">
        <v>21397</v>
      </c>
      <c r="D5" s="1" t="s">
        <v>101</v>
      </c>
      <c r="E5" s="1" t="s">
        <v>129</v>
      </c>
      <c r="F5" s="1" t="s">
        <v>97</v>
      </c>
      <c r="G5" s="1" t="s">
        <v>102</v>
      </c>
      <c r="H5" s="1" t="s">
        <v>103</v>
      </c>
      <c r="I5" s="1" t="s">
        <v>26</v>
      </c>
      <c r="J5" s="1" t="s">
        <v>32</v>
      </c>
      <c r="K5" s="1" t="s">
        <v>28</v>
      </c>
      <c r="L5" s="1" t="s">
        <v>33</v>
      </c>
      <c r="M5" s="1" t="s">
        <v>34</v>
      </c>
      <c r="O5" s="1" t="s">
        <v>31</v>
      </c>
      <c r="P5" s="15">
        <v>1</v>
      </c>
      <c r="Q5" s="15">
        <v>112.57</v>
      </c>
      <c r="R5" s="15">
        <f>+Tabla1[[#This Row],[Hores/acció ]]*Tabla1[[#This Row],[Nº Serveis]]</f>
        <v>112.57</v>
      </c>
      <c r="S5" s="16">
        <v>0.4</v>
      </c>
      <c r="T5" s="16">
        <v>0.4</v>
      </c>
      <c r="U5" s="16">
        <v>0.2</v>
      </c>
      <c r="V5" s="16">
        <f>+Tabla1[[#This Row],[%T3]]+Tabla1[[#This Row],[%T2]]+Tabla1[[#This Row],[%T1]]</f>
        <v>1</v>
      </c>
      <c r="W5" s="15">
        <f>+Tabla1[[#This Row],[%T1]]*Tabla1[[#This Row],[T.Anual]]</f>
        <v>45.027999999999999</v>
      </c>
      <c r="X5" s="15">
        <f>+Tabla1[[#This Row],[%T2]]*Tabla1[[#This Row],[T.Anual]]</f>
        <v>45.027999999999999</v>
      </c>
      <c r="Y5" s="15">
        <f>+Tabla1[[#This Row],[%T3]]*Tabla1[[#This Row],[T.Anual]]</f>
        <v>22.513999999999999</v>
      </c>
      <c r="Z5" s="14">
        <f>+PRODUCT(Tabla1[[#This Row],[T1 (h)]],VLOOKUP(Tabla1[[#This Row],[TIPUS PREU]],'MATRIU COSTOS'!$A$9:$M$11,2,FALSE))</f>
        <v>1392.0946535999999</v>
      </c>
      <c r="AA5" s="14">
        <f>+PRODUCT(Tabla1[[#This Row],[T2 (h)]],VLOOKUP(Tabla1[[#This Row],[TIPUS PREU]],'MATRIU COSTOS'!$A$9:$M$11,3,FALSE))</f>
        <v>1392.0946535999999</v>
      </c>
      <c r="AB5" s="14">
        <f>+PRODUCT(Tabla1[[#This Row],[T3 (h)]],VLOOKUP(Tabla1[[#This Row],[TIPUS PREU]],'MATRIU COSTOS'!$A$9:$M$11,4,FALSE))</f>
        <v>765.65205948000005</v>
      </c>
      <c r="AC5" s="14">
        <f>SUM(Tabla1[[#This Row],[T1 (€)]:[T3 (€)]])</f>
        <v>3549.8413666799997</v>
      </c>
      <c r="AD5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3620.8381940136001</v>
      </c>
      <c r="AE5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3693.2549578938724</v>
      </c>
      <c r="AF5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3767.1200570517503</v>
      </c>
      <c r="AG5" s="14">
        <f>SUM(Tabla1[[#This Row],[COST 1R ANY]:[COST 4T ANY]])</f>
        <v>14631.054575639222</v>
      </c>
      <c r="AH5" s="12">
        <f>+PRODUCT(Tabla1[[#This Row],[T1 (h)]],VLOOKUP(Tabla1[[#This Row],[TIPUS PREU]],'MATRIU COSTOS'!$A$17:$M$19,2,FALSE))</f>
        <v>0</v>
      </c>
      <c r="AI5" s="12">
        <f>+PRODUCT(Tabla1[[#This Row],[T2 (h)]],VLOOKUP(Tabla1[[#This Row],[TIPUS PREU]],'MATRIU COSTOS'!$A$17:$M$19,3,FALSE))</f>
        <v>0</v>
      </c>
      <c r="AJ5" s="12">
        <f>+PRODUCT(Tabla1[[#This Row],[T3 (h)]],VLOOKUP(Tabla1[[#This Row],[TIPUS PREU]],'MATRIU COSTOS'!$A$17:$M$19,4,FALSE))</f>
        <v>0</v>
      </c>
      <c r="AK5" s="12">
        <f>SUM(Tabla1[[#This Row],[OFERTA T1 (€)]:[OFERTA T3 (€)]])</f>
        <v>0</v>
      </c>
      <c r="AL5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5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5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5" s="12">
        <f>SUM(Tabla1[[#This Row],[OFERTA COST 1R ANY (€)]:[OFERTA COST 4T ANY (€)]])</f>
        <v>0</v>
      </c>
    </row>
    <row r="6" spans="1:41" ht="17.100000000000001" hidden="1" customHeight="1">
      <c r="A6" s="1">
        <v>930</v>
      </c>
      <c r="B6" s="1" t="s">
        <v>100</v>
      </c>
      <c r="C6" s="1">
        <v>21397</v>
      </c>
      <c r="D6" s="1" t="s">
        <v>101</v>
      </c>
      <c r="E6" s="1" t="s">
        <v>129</v>
      </c>
      <c r="F6" s="1" t="s">
        <v>97</v>
      </c>
      <c r="G6" s="1" t="s">
        <v>105</v>
      </c>
      <c r="H6" s="1" t="s">
        <v>106</v>
      </c>
      <c r="I6" s="1" t="s">
        <v>26</v>
      </c>
      <c r="J6" s="1" t="s">
        <v>32</v>
      </c>
      <c r="K6" s="1" t="s">
        <v>28</v>
      </c>
      <c r="L6" s="1" t="s">
        <v>33</v>
      </c>
      <c r="M6" s="1" t="s">
        <v>34</v>
      </c>
      <c r="O6" s="1" t="s">
        <v>31</v>
      </c>
      <c r="P6" s="15">
        <v>1</v>
      </c>
      <c r="Q6" s="15">
        <v>112.57</v>
      </c>
      <c r="R6" s="15">
        <f>+Tabla1[[#This Row],[Hores/acció ]]*Tabla1[[#This Row],[Nº Serveis]]</f>
        <v>112.57</v>
      </c>
      <c r="S6" s="16">
        <v>0.4</v>
      </c>
      <c r="T6" s="16">
        <v>0.4</v>
      </c>
      <c r="U6" s="16">
        <v>0.2</v>
      </c>
      <c r="V6" s="16">
        <f>+Tabla1[[#This Row],[%T3]]+Tabla1[[#This Row],[%T2]]+Tabla1[[#This Row],[%T1]]</f>
        <v>1</v>
      </c>
      <c r="W6" s="15">
        <f>+Tabla1[[#This Row],[%T1]]*Tabla1[[#This Row],[T.Anual]]</f>
        <v>45.027999999999999</v>
      </c>
      <c r="X6" s="15">
        <f>+Tabla1[[#This Row],[%T2]]*Tabla1[[#This Row],[T.Anual]]</f>
        <v>45.027999999999999</v>
      </c>
      <c r="Y6" s="15">
        <f>+Tabla1[[#This Row],[%T3]]*Tabla1[[#This Row],[T.Anual]]</f>
        <v>22.513999999999999</v>
      </c>
      <c r="Z6" s="14">
        <f>+PRODUCT(Tabla1[[#This Row],[T1 (h)]],VLOOKUP(Tabla1[[#This Row],[TIPUS PREU]],'MATRIU COSTOS'!$A$9:$M$11,2,FALSE))</f>
        <v>1392.0946535999999</v>
      </c>
      <c r="AA6" s="14">
        <f>+PRODUCT(Tabla1[[#This Row],[T2 (h)]],VLOOKUP(Tabla1[[#This Row],[TIPUS PREU]],'MATRIU COSTOS'!$A$9:$M$11,3,FALSE))</f>
        <v>1392.0946535999999</v>
      </c>
      <c r="AB6" s="14">
        <f>+PRODUCT(Tabla1[[#This Row],[T3 (h)]],VLOOKUP(Tabla1[[#This Row],[TIPUS PREU]],'MATRIU COSTOS'!$A$9:$M$11,4,FALSE))</f>
        <v>765.65205948000005</v>
      </c>
      <c r="AC6" s="14">
        <f>SUM(Tabla1[[#This Row],[T1 (€)]:[T3 (€)]])</f>
        <v>3549.8413666799997</v>
      </c>
      <c r="AD6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3620.8381940136001</v>
      </c>
      <c r="AE6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3693.2549578938724</v>
      </c>
      <c r="AF6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3767.1200570517503</v>
      </c>
      <c r="AG6" s="14">
        <f>SUM(Tabla1[[#This Row],[COST 1R ANY]:[COST 4T ANY]])</f>
        <v>14631.054575639222</v>
      </c>
      <c r="AH6" s="12">
        <f>+PRODUCT(Tabla1[[#This Row],[T1 (h)]],VLOOKUP(Tabla1[[#This Row],[TIPUS PREU]],'MATRIU COSTOS'!$A$17:$M$19,2,FALSE))</f>
        <v>0</v>
      </c>
      <c r="AI6" s="12">
        <f>+PRODUCT(Tabla1[[#This Row],[T2 (h)]],VLOOKUP(Tabla1[[#This Row],[TIPUS PREU]],'MATRIU COSTOS'!$A$17:$M$19,3,FALSE))</f>
        <v>0</v>
      </c>
      <c r="AJ6" s="12">
        <f>+PRODUCT(Tabla1[[#This Row],[T3 (h)]],VLOOKUP(Tabla1[[#This Row],[TIPUS PREU]],'MATRIU COSTOS'!$A$17:$M$19,4,FALSE))</f>
        <v>0</v>
      </c>
      <c r="AK6" s="12">
        <f>SUM(Tabla1[[#This Row],[OFERTA T1 (€)]:[OFERTA T3 (€)]])</f>
        <v>0</v>
      </c>
      <c r="AL6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6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6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6" s="12">
        <f>SUM(Tabla1[[#This Row],[OFERTA COST 1R ANY (€)]:[OFERTA COST 4T ANY (€)]])</f>
        <v>0</v>
      </c>
    </row>
    <row r="7" spans="1:41" ht="17.100000000000001" hidden="1" customHeight="1">
      <c r="A7" s="1">
        <v>990</v>
      </c>
      <c r="B7" s="1" t="s">
        <v>107</v>
      </c>
      <c r="C7" s="1">
        <v>21561</v>
      </c>
      <c r="D7" s="1" t="s">
        <v>111</v>
      </c>
      <c r="E7" s="1" t="s">
        <v>129</v>
      </c>
      <c r="F7" s="1" t="s">
        <v>108</v>
      </c>
      <c r="G7" s="1" t="s">
        <v>109</v>
      </c>
      <c r="H7" s="1" t="s">
        <v>110</v>
      </c>
      <c r="I7" s="1" t="s">
        <v>26</v>
      </c>
      <c r="J7" s="1" t="s">
        <v>32</v>
      </c>
      <c r="K7" s="1" t="s">
        <v>28</v>
      </c>
      <c r="L7" s="1" t="s">
        <v>33</v>
      </c>
      <c r="M7" s="1" t="s">
        <v>34</v>
      </c>
      <c r="O7" s="1" t="s">
        <v>31</v>
      </c>
      <c r="P7" s="15">
        <v>1</v>
      </c>
      <c r="Q7" s="15">
        <v>112.57</v>
      </c>
      <c r="R7" s="15">
        <f>+Tabla1[[#This Row],[Hores/acció ]]*Tabla1[[#This Row],[Nº Serveis]]</f>
        <v>112.57</v>
      </c>
      <c r="S7" s="16">
        <v>0.4</v>
      </c>
      <c r="T7" s="16">
        <v>0.4</v>
      </c>
      <c r="U7" s="16">
        <v>0.2</v>
      </c>
      <c r="V7" s="16">
        <f>+Tabla1[[#This Row],[%T3]]+Tabla1[[#This Row],[%T2]]+Tabla1[[#This Row],[%T1]]</f>
        <v>1</v>
      </c>
      <c r="W7" s="15">
        <f>+Tabla1[[#This Row],[%T1]]*Tabla1[[#This Row],[T.Anual]]</f>
        <v>45.027999999999999</v>
      </c>
      <c r="X7" s="15">
        <f>+Tabla1[[#This Row],[%T2]]*Tabla1[[#This Row],[T.Anual]]</f>
        <v>45.027999999999999</v>
      </c>
      <c r="Y7" s="15">
        <f>+Tabla1[[#This Row],[%T3]]*Tabla1[[#This Row],[T.Anual]]</f>
        <v>22.513999999999999</v>
      </c>
      <c r="Z7" s="14">
        <f>+PRODUCT(Tabla1[[#This Row],[T1 (h)]],VLOOKUP(Tabla1[[#This Row],[TIPUS PREU]],'MATRIU COSTOS'!$A$9:$M$11,2,FALSE))</f>
        <v>1392.0946535999999</v>
      </c>
      <c r="AA7" s="14">
        <f>+PRODUCT(Tabla1[[#This Row],[T2 (h)]],VLOOKUP(Tabla1[[#This Row],[TIPUS PREU]],'MATRIU COSTOS'!$A$9:$M$11,3,FALSE))</f>
        <v>1392.0946535999999</v>
      </c>
      <c r="AB7" s="14">
        <f>+PRODUCT(Tabla1[[#This Row],[T3 (h)]],VLOOKUP(Tabla1[[#This Row],[TIPUS PREU]],'MATRIU COSTOS'!$A$9:$M$11,4,FALSE))</f>
        <v>765.65205948000005</v>
      </c>
      <c r="AC7" s="14">
        <f>SUM(Tabla1[[#This Row],[T1 (€)]:[T3 (€)]])</f>
        <v>3549.8413666799997</v>
      </c>
      <c r="AD7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3620.8381940136001</v>
      </c>
      <c r="AE7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3693.2549578938724</v>
      </c>
      <c r="AF7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3767.1200570517503</v>
      </c>
      <c r="AG7" s="14">
        <f>SUM(Tabla1[[#This Row],[COST 1R ANY]:[COST 4T ANY]])</f>
        <v>14631.054575639222</v>
      </c>
      <c r="AH7" s="12">
        <f>+PRODUCT(Tabla1[[#This Row],[T1 (h)]],VLOOKUP(Tabla1[[#This Row],[TIPUS PREU]],'MATRIU COSTOS'!$A$17:$M$19,2,FALSE))</f>
        <v>0</v>
      </c>
      <c r="AI7" s="12">
        <f>+PRODUCT(Tabla1[[#This Row],[T2 (h)]],VLOOKUP(Tabla1[[#This Row],[TIPUS PREU]],'MATRIU COSTOS'!$A$17:$M$19,3,FALSE))</f>
        <v>0</v>
      </c>
      <c r="AJ7" s="12">
        <f>+PRODUCT(Tabla1[[#This Row],[T3 (h)]],VLOOKUP(Tabla1[[#This Row],[TIPUS PREU]],'MATRIU COSTOS'!$A$17:$M$19,4,FALSE))</f>
        <v>0</v>
      </c>
      <c r="AK7" s="12">
        <f>SUM(Tabla1[[#This Row],[OFERTA T1 (€)]:[OFERTA T3 (€)]])</f>
        <v>0</v>
      </c>
      <c r="AL7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7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7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7" s="12">
        <f>SUM(Tabla1[[#This Row],[OFERTA COST 1R ANY (€)]:[OFERTA COST 4T ANY (€)]])</f>
        <v>0</v>
      </c>
    </row>
    <row r="8" spans="1:41" ht="17.100000000000001" hidden="1" customHeight="1">
      <c r="A8" s="1">
        <v>990</v>
      </c>
      <c r="B8" s="1" t="s">
        <v>107</v>
      </c>
      <c r="C8" s="1">
        <v>21561</v>
      </c>
      <c r="D8" s="1" t="s">
        <v>111</v>
      </c>
      <c r="E8" s="1" t="s">
        <v>129</v>
      </c>
      <c r="F8" s="1" t="s">
        <v>108</v>
      </c>
      <c r="G8" s="1" t="s">
        <v>112</v>
      </c>
      <c r="H8" s="1" t="s">
        <v>113</v>
      </c>
      <c r="I8" s="1" t="s">
        <v>26</v>
      </c>
      <c r="J8" s="1" t="s">
        <v>32</v>
      </c>
      <c r="K8" s="1" t="s">
        <v>28</v>
      </c>
      <c r="L8" s="1" t="s">
        <v>33</v>
      </c>
      <c r="M8" s="1" t="s">
        <v>34</v>
      </c>
      <c r="O8" s="1" t="s">
        <v>31</v>
      </c>
      <c r="P8" s="15">
        <v>1</v>
      </c>
      <c r="Q8" s="15">
        <v>112.57</v>
      </c>
      <c r="R8" s="15">
        <f>+Tabla1[[#This Row],[Hores/acció ]]*Tabla1[[#This Row],[Nº Serveis]]</f>
        <v>112.57</v>
      </c>
      <c r="S8" s="16">
        <v>0.4</v>
      </c>
      <c r="T8" s="16">
        <v>0.4</v>
      </c>
      <c r="U8" s="16">
        <v>0.2</v>
      </c>
      <c r="V8" s="16">
        <f>+Tabla1[[#This Row],[%T3]]+Tabla1[[#This Row],[%T2]]+Tabla1[[#This Row],[%T1]]</f>
        <v>1</v>
      </c>
      <c r="W8" s="15">
        <f>+Tabla1[[#This Row],[%T1]]*Tabla1[[#This Row],[T.Anual]]</f>
        <v>45.027999999999999</v>
      </c>
      <c r="X8" s="15">
        <f>+Tabla1[[#This Row],[%T2]]*Tabla1[[#This Row],[T.Anual]]</f>
        <v>45.027999999999999</v>
      </c>
      <c r="Y8" s="15">
        <f>+Tabla1[[#This Row],[%T3]]*Tabla1[[#This Row],[T.Anual]]</f>
        <v>22.513999999999999</v>
      </c>
      <c r="Z8" s="14">
        <f>+PRODUCT(Tabla1[[#This Row],[T1 (h)]],VLOOKUP(Tabla1[[#This Row],[TIPUS PREU]],'MATRIU COSTOS'!$A$9:$M$11,2,FALSE))</f>
        <v>1392.0946535999999</v>
      </c>
      <c r="AA8" s="14">
        <f>+PRODUCT(Tabla1[[#This Row],[T2 (h)]],VLOOKUP(Tabla1[[#This Row],[TIPUS PREU]],'MATRIU COSTOS'!$A$9:$M$11,3,FALSE))</f>
        <v>1392.0946535999999</v>
      </c>
      <c r="AB8" s="14">
        <f>+PRODUCT(Tabla1[[#This Row],[T3 (h)]],VLOOKUP(Tabla1[[#This Row],[TIPUS PREU]],'MATRIU COSTOS'!$A$9:$M$11,4,FALSE))</f>
        <v>765.65205948000005</v>
      </c>
      <c r="AC8" s="14">
        <f>SUM(Tabla1[[#This Row],[T1 (€)]:[T3 (€)]])</f>
        <v>3549.8413666799997</v>
      </c>
      <c r="AD8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3620.8381940136001</v>
      </c>
      <c r="AE8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3693.2549578938724</v>
      </c>
      <c r="AF8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3767.1200570517503</v>
      </c>
      <c r="AG8" s="14">
        <f>SUM(Tabla1[[#This Row],[COST 1R ANY]:[COST 4T ANY]])</f>
        <v>14631.054575639222</v>
      </c>
      <c r="AH8" s="12">
        <f>+PRODUCT(Tabla1[[#This Row],[T1 (h)]],VLOOKUP(Tabla1[[#This Row],[TIPUS PREU]],'MATRIU COSTOS'!$A$17:$M$19,2,FALSE))</f>
        <v>0</v>
      </c>
      <c r="AI8" s="12">
        <f>+PRODUCT(Tabla1[[#This Row],[T2 (h)]],VLOOKUP(Tabla1[[#This Row],[TIPUS PREU]],'MATRIU COSTOS'!$A$17:$M$19,3,FALSE))</f>
        <v>0</v>
      </c>
      <c r="AJ8" s="12">
        <f>+PRODUCT(Tabla1[[#This Row],[T3 (h)]],VLOOKUP(Tabla1[[#This Row],[TIPUS PREU]],'MATRIU COSTOS'!$A$17:$M$19,4,FALSE))</f>
        <v>0</v>
      </c>
      <c r="AK8" s="12">
        <f>SUM(Tabla1[[#This Row],[OFERTA T1 (€)]:[OFERTA T3 (€)]])</f>
        <v>0</v>
      </c>
      <c r="AL8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8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8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8" s="12">
        <f>SUM(Tabla1[[#This Row],[OFERTA COST 1R ANY (€)]:[OFERTA COST 4T ANY (€)]])</f>
        <v>0</v>
      </c>
    </row>
    <row r="9" spans="1:41" ht="17.100000000000001" hidden="1" customHeight="1">
      <c r="A9" s="1">
        <v>990</v>
      </c>
      <c r="B9" s="1" t="s">
        <v>107</v>
      </c>
      <c r="C9" s="1">
        <v>21561</v>
      </c>
      <c r="D9" s="1" t="s">
        <v>111</v>
      </c>
      <c r="E9" s="1" t="s">
        <v>129</v>
      </c>
      <c r="F9" s="1" t="s">
        <v>108</v>
      </c>
      <c r="G9" s="1" t="s">
        <v>114</v>
      </c>
      <c r="H9" s="1" t="s">
        <v>115</v>
      </c>
      <c r="I9" s="1" t="s">
        <v>26</v>
      </c>
      <c r="J9" s="1" t="s">
        <v>32</v>
      </c>
      <c r="K9" s="1" t="s">
        <v>28</v>
      </c>
      <c r="L9" s="1" t="s">
        <v>33</v>
      </c>
      <c r="M9" s="1" t="s">
        <v>34</v>
      </c>
      <c r="O9" s="1" t="s">
        <v>31</v>
      </c>
      <c r="P9" s="15">
        <v>1</v>
      </c>
      <c r="Q9" s="15">
        <v>112.57</v>
      </c>
      <c r="R9" s="15">
        <f>+Tabla1[[#This Row],[Hores/acció ]]*Tabla1[[#This Row],[Nº Serveis]]</f>
        <v>112.57</v>
      </c>
      <c r="S9" s="16">
        <v>0.4</v>
      </c>
      <c r="T9" s="16">
        <v>0.4</v>
      </c>
      <c r="U9" s="16">
        <v>0.2</v>
      </c>
      <c r="V9" s="16">
        <f>+Tabla1[[#This Row],[%T3]]+Tabla1[[#This Row],[%T2]]+Tabla1[[#This Row],[%T1]]</f>
        <v>1</v>
      </c>
      <c r="W9" s="15">
        <f>+Tabla1[[#This Row],[%T1]]*Tabla1[[#This Row],[T.Anual]]</f>
        <v>45.027999999999999</v>
      </c>
      <c r="X9" s="15">
        <f>+Tabla1[[#This Row],[%T2]]*Tabla1[[#This Row],[T.Anual]]</f>
        <v>45.027999999999999</v>
      </c>
      <c r="Y9" s="15">
        <f>+Tabla1[[#This Row],[%T3]]*Tabla1[[#This Row],[T.Anual]]</f>
        <v>22.513999999999999</v>
      </c>
      <c r="Z9" s="14">
        <f>+PRODUCT(Tabla1[[#This Row],[T1 (h)]],VLOOKUP(Tabla1[[#This Row],[TIPUS PREU]],'MATRIU COSTOS'!$A$9:$M$11,2,FALSE))</f>
        <v>1392.0946535999999</v>
      </c>
      <c r="AA9" s="14">
        <f>+PRODUCT(Tabla1[[#This Row],[T2 (h)]],VLOOKUP(Tabla1[[#This Row],[TIPUS PREU]],'MATRIU COSTOS'!$A$9:$M$11,3,FALSE))</f>
        <v>1392.0946535999999</v>
      </c>
      <c r="AB9" s="14">
        <f>+PRODUCT(Tabla1[[#This Row],[T3 (h)]],VLOOKUP(Tabla1[[#This Row],[TIPUS PREU]],'MATRIU COSTOS'!$A$9:$M$11,4,FALSE))</f>
        <v>765.65205948000005</v>
      </c>
      <c r="AC9" s="14">
        <f>SUM(Tabla1[[#This Row],[T1 (€)]:[T3 (€)]])</f>
        <v>3549.8413666799997</v>
      </c>
      <c r="AD9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3620.8381940136001</v>
      </c>
      <c r="AE9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3693.2549578938724</v>
      </c>
      <c r="AF9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3767.1200570517503</v>
      </c>
      <c r="AG9" s="14">
        <f>SUM(Tabla1[[#This Row],[COST 1R ANY]:[COST 4T ANY]])</f>
        <v>14631.054575639222</v>
      </c>
      <c r="AH9" s="12">
        <f>+PRODUCT(Tabla1[[#This Row],[T1 (h)]],VLOOKUP(Tabla1[[#This Row],[TIPUS PREU]],'MATRIU COSTOS'!$A$17:$M$19,2,FALSE))</f>
        <v>0</v>
      </c>
      <c r="AI9" s="12">
        <f>+PRODUCT(Tabla1[[#This Row],[T2 (h)]],VLOOKUP(Tabla1[[#This Row],[TIPUS PREU]],'MATRIU COSTOS'!$A$17:$M$19,3,FALSE))</f>
        <v>0</v>
      </c>
      <c r="AJ9" s="12">
        <f>+PRODUCT(Tabla1[[#This Row],[T3 (h)]],VLOOKUP(Tabla1[[#This Row],[TIPUS PREU]],'MATRIU COSTOS'!$A$17:$M$19,4,FALSE))</f>
        <v>0</v>
      </c>
      <c r="AK9" s="12">
        <f>SUM(Tabla1[[#This Row],[OFERTA T1 (€)]:[OFERTA T3 (€)]])</f>
        <v>0</v>
      </c>
      <c r="AL9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9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9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9" s="12">
        <f>SUM(Tabla1[[#This Row],[OFERTA COST 1R ANY (€)]:[OFERTA COST 4T ANY (€)]])</f>
        <v>0</v>
      </c>
    </row>
    <row r="10" spans="1:41" ht="17.100000000000001" hidden="1" customHeight="1">
      <c r="A10" s="1">
        <v>910</v>
      </c>
      <c r="B10" s="1" t="s">
        <v>96</v>
      </c>
      <c r="C10" s="1">
        <v>21399</v>
      </c>
      <c r="D10" s="1" t="s">
        <v>104</v>
      </c>
      <c r="E10" s="1" t="s">
        <v>129</v>
      </c>
      <c r="F10" s="1" t="s">
        <v>97</v>
      </c>
      <c r="G10" s="1" t="s">
        <v>102</v>
      </c>
      <c r="H10" s="1" t="s">
        <v>103</v>
      </c>
      <c r="I10" s="1" t="s">
        <v>26</v>
      </c>
      <c r="J10" s="1" t="s">
        <v>36</v>
      </c>
      <c r="K10" s="1" t="s">
        <v>39</v>
      </c>
      <c r="L10" s="1" t="s">
        <v>33</v>
      </c>
      <c r="M10" s="1" t="s">
        <v>37</v>
      </c>
      <c r="O10" s="1" t="s">
        <v>38</v>
      </c>
      <c r="P10" s="15">
        <v>250</v>
      </c>
      <c r="Q10" s="15">
        <v>7</v>
      </c>
      <c r="R10" s="15">
        <f>+Tabla1[[#This Row],[Hores/acció ]]*Tabla1[[#This Row],[Nº Serveis]]</f>
        <v>1750</v>
      </c>
      <c r="S10" s="16">
        <v>0.5</v>
      </c>
      <c r="T10" s="16">
        <v>0.5</v>
      </c>
      <c r="U10" s="16">
        <v>0</v>
      </c>
      <c r="V10" s="16">
        <f>+Tabla1[[#This Row],[%T3]]+Tabla1[[#This Row],[%T2]]+Tabla1[[#This Row],[%T1]]</f>
        <v>1</v>
      </c>
      <c r="W10" s="15">
        <f>+Tabla1[[#This Row],[%T1]]*Tabla1[[#This Row],[T.Anual]]</f>
        <v>875</v>
      </c>
      <c r="X10" s="15">
        <f>+Tabla1[[#This Row],[%T2]]*Tabla1[[#This Row],[T.Anual]]</f>
        <v>875</v>
      </c>
      <c r="Y10" s="15">
        <f>+Tabla1[[#This Row],[%T3]]*Tabla1[[#This Row],[T.Anual]]</f>
        <v>0</v>
      </c>
      <c r="Z10" s="14">
        <f>+PRODUCT(Tabla1[[#This Row],[T1 (h)]],VLOOKUP(Tabla1[[#This Row],[TIPUS PREU]],'MATRIU COSTOS'!$A$9:$M$11,2,FALSE))</f>
        <v>27051.674999999999</v>
      </c>
      <c r="AA10" s="14">
        <f>+PRODUCT(Tabla1[[#This Row],[T2 (h)]],VLOOKUP(Tabla1[[#This Row],[TIPUS PREU]],'MATRIU COSTOS'!$A$9:$M$11,3,FALSE))</f>
        <v>27051.674999999999</v>
      </c>
      <c r="AB10" s="14">
        <f>+PRODUCT(Tabla1[[#This Row],[T3 (h)]],VLOOKUP(Tabla1[[#This Row],[TIPUS PREU]],'MATRIU COSTOS'!$A$9:$M$11,4,FALSE))</f>
        <v>0</v>
      </c>
      <c r="AC10" s="14">
        <f>SUM(Tabla1[[#This Row],[T1 (€)]:[T3 (€)]])</f>
        <v>54103.35</v>
      </c>
      <c r="AD10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55185.417000000001</v>
      </c>
      <c r="AE10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56289.125340000006</v>
      </c>
      <c r="AF10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57414.907846800008</v>
      </c>
      <c r="AG10" s="14">
        <f>SUM(Tabla1[[#This Row],[COST 1R ANY]:[COST 4T ANY]])</f>
        <v>222992.80018680001</v>
      </c>
      <c r="AH10" s="12">
        <f>+PRODUCT(Tabla1[[#This Row],[T1 (h)]],VLOOKUP(Tabla1[[#This Row],[TIPUS PREU]],'MATRIU COSTOS'!$A$17:$M$19,2,FALSE))</f>
        <v>0</v>
      </c>
      <c r="AI10" s="12">
        <f>+PRODUCT(Tabla1[[#This Row],[T2 (h)]],VLOOKUP(Tabla1[[#This Row],[TIPUS PREU]],'MATRIU COSTOS'!$A$17:$M$19,3,FALSE))</f>
        <v>0</v>
      </c>
      <c r="AJ10" s="12">
        <f>+PRODUCT(Tabla1[[#This Row],[T3 (h)]],VLOOKUP(Tabla1[[#This Row],[TIPUS PREU]],'MATRIU COSTOS'!$A$17:$M$19,4,FALSE))</f>
        <v>0</v>
      </c>
      <c r="AK10" s="12">
        <f>SUM(Tabla1[[#This Row],[OFERTA T1 (€)]:[OFERTA T3 (€)]])</f>
        <v>0</v>
      </c>
      <c r="AL10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10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10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10" s="12">
        <f>SUM(Tabla1[[#This Row],[OFERTA COST 1R ANY (€)]:[OFERTA COST 4T ANY (€)]])</f>
        <v>0</v>
      </c>
    </row>
    <row r="11" spans="1:41" ht="17.100000000000001" hidden="1" customHeight="1">
      <c r="A11" s="1">
        <v>970</v>
      </c>
      <c r="B11" s="1" t="s">
        <v>150</v>
      </c>
      <c r="C11" s="1">
        <v>21533</v>
      </c>
      <c r="D11" s="1" t="s">
        <v>168</v>
      </c>
      <c r="E11" s="1" t="s">
        <v>129</v>
      </c>
      <c r="F11" s="1" t="s">
        <v>108</v>
      </c>
      <c r="G11" s="1" t="s">
        <v>109</v>
      </c>
      <c r="H11" s="1" t="s">
        <v>110</v>
      </c>
      <c r="I11" s="1" t="s">
        <v>26</v>
      </c>
      <c r="J11" s="1" t="s">
        <v>36</v>
      </c>
      <c r="K11" s="1" t="s">
        <v>39</v>
      </c>
      <c r="L11" s="1" t="s">
        <v>33</v>
      </c>
      <c r="M11" s="1" t="s">
        <v>37</v>
      </c>
      <c r="O11" s="1" t="s">
        <v>38</v>
      </c>
      <c r="P11" s="15">
        <v>250</v>
      </c>
      <c r="Q11" s="15">
        <v>7</v>
      </c>
      <c r="R11" s="15">
        <f>+Tabla1[[#This Row],[Hores/acció ]]*Tabla1[[#This Row],[Nº Serveis]]</f>
        <v>1750</v>
      </c>
      <c r="S11" s="16">
        <v>0.5</v>
      </c>
      <c r="T11" s="16">
        <v>0.5</v>
      </c>
      <c r="U11" s="16">
        <v>0</v>
      </c>
      <c r="V11" s="16">
        <f>+Tabla1[[#This Row],[%T3]]+Tabla1[[#This Row],[%T2]]+Tabla1[[#This Row],[%T1]]</f>
        <v>1</v>
      </c>
      <c r="W11" s="15">
        <f>+Tabla1[[#This Row],[%T1]]*Tabla1[[#This Row],[T.Anual]]</f>
        <v>875</v>
      </c>
      <c r="X11" s="15">
        <f>+Tabla1[[#This Row],[%T2]]*Tabla1[[#This Row],[T.Anual]]</f>
        <v>875</v>
      </c>
      <c r="Y11" s="15">
        <f>+Tabla1[[#This Row],[%T3]]*Tabla1[[#This Row],[T.Anual]]</f>
        <v>0</v>
      </c>
      <c r="Z11" s="14">
        <f>+PRODUCT(Tabla1[[#This Row],[T1 (h)]],VLOOKUP(Tabla1[[#This Row],[TIPUS PREU]],'MATRIU COSTOS'!$A$9:$M$11,2,FALSE))</f>
        <v>27051.674999999999</v>
      </c>
      <c r="AA11" s="14">
        <f>+PRODUCT(Tabla1[[#This Row],[T2 (h)]],VLOOKUP(Tabla1[[#This Row],[TIPUS PREU]],'MATRIU COSTOS'!$A$9:$M$11,3,FALSE))</f>
        <v>27051.674999999999</v>
      </c>
      <c r="AB11" s="14">
        <f>+PRODUCT(Tabla1[[#This Row],[T3 (h)]],VLOOKUP(Tabla1[[#This Row],[TIPUS PREU]],'MATRIU COSTOS'!$A$9:$M$11,4,FALSE))</f>
        <v>0</v>
      </c>
      <c r="AC11" s="14">
        <f>SUM(Tabla1[[#This Row],[T1 (€)]:[T3 (€)]])</f>
        <v>54103.35</v>
      </c>
      <c r="AD11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55185.417000000001</v>
      </c>
      <c r="AE11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56289.125340000006</v>
      </c>
      <c r="AF11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57414.907846800008</v>
      </c>
      <c r="AG11" s="14">
        <f>SUM(Tabla1[[#This Row],[COST 1R ANY]:[COST 4T ANY]])</f>
        <v>222992.80018680001</v>
      </c>
      <c r="AH11" s="12">
        <f>+PRODUCT(Tabla1[[#This Row],[T1 (h)]],VLOOKUP(Tabla1[[#This Row],[TIPUS PREU]],'MATRIU COSTOS'!$A$17:$M$19,2,FALSE))</f>
        <v>0</v>
      </c>
      <c r="AI11" s="12">
        <f>+PRODUCT(Tabla1[[#This Row],[T2 (h)]],VLOOKUP(Tabla1[[#This Row],[TIPUS PREU]],'MATRIU COSTOS'!$A$17:$M$19,3,FALSE))</f>
        <v>0</v>
      </c>
      <c r="AJ11" s="12">
        <f>+PRODUCT(Tabla1[[#This Row],[T3 (h)]],VLOOKUP(Tabla1[[#This Row],[TIPUS PREU]],'MATRIU COSTOS'!$A$17:$M$19,4,FALSE))</f>
        <v>0</v>
      </c>
      <c r="AK11" s="12">
        <f>SUM(Tabla1[[#This Row],[OFERTA T1 (€)]:[OFERTA T3 (€)]])</f>
        <v>0</v>
      </c>
      <c r="AL11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11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11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11" s="12">
        <f>SUM(Tabla1[[#This Row],[OFERTA COST 1R ANY (€)]:[OFERTA COST 4T ANY (€)]])</f>
        <v>0</v>
      </c>
    </row>
    <row r="12" spans="1:41" ht="17.100000000000001" customHeight="1">
      <c r="A12" s="1">
        <v>880</v>
      </c>
      <c r="B12" s="1" t="s">
        <v>96</v>
      </c>
      <c r="C12" s="1">
        <v>21399</v>
      </c>
      <c r="D12" s="1" t="s">
        <v>118</v>
      </c>
      <c r="E12" s="1" t="s">
        <v>129</v>
      </c>
      <c r="F12" s="1" t="s">
        <v>97</v>
      </c>
      <c r="G12" s="1" t="s">
        <v>98</v>
      </c>
      <c r="H12" s="1" t="s">
        <v>99</v>
      </c>
      <c r="I12" s="1" t="s">
        <v>26</v>
      </c>
      <c r="J12" s="1" t="s">
        <v>27</v>
      </c>
      <c r="K12" s="1" t="s">
        <v>130</v>
      </c>
      <c r="L12" s="1" t="s">
        <v>29</v>
      </c>
      <c r="M12" s="1" t="s">
        <v>41</v>
      </c>
      <c r="N12" s="1" t="s">
        <v>40</v>
      </c>
      <c r="O12" s="1" t="s">
        <v>38</v>
      </c>
      <c r="P12" s="15">
        <v>250</v>
      </c>
      <c r="Q12" s="15">
        <v>10</v>
      </c>
      <c r="R12" s="15">
        <f>+Tabla1[[#This Row],[Hores/acció ]]*Tabla1[[#This Row],[Nº Serveis]]</f>
        <v>2500</v>
      </c>
      <c r="S12" s="16">
        <v>0</v>
      </c>
      <c r="T12" s="16">
        <v>0</v>
      </c>
      <c r="U12" s="16">
        <v>1</v>
      </c>
      <c r="V12" s="16">
        <f>+Tabla1[[#This Row],[%T3]]+Tabla1[[#This Row],[%T2]]+Tabla1[[#This Row],[%T1]]</f>
        <v>1</v>
      </c>
      <c r="W12" s="15">
        <f>+Tabla1[[#This Row],[%T1]]*Tabla1[[#This Row],[T.Anual]]</f>
        <v>0</v>
      </c>
      <c r="X12" s="15">
        <f>+Tabla1[[#This Row],[%T2]]*Tabla1[[#This Row],[T.Anual]]</f>
        <v>0</v>
      </c>
      <c r="Y12" s="15">
        <f>+Tabla1[[#This Row],[%T3]]*Tabla1[[#This Row],[T.Anual]]</f>
        <v>2500</v>
      </c>
      <c r="Z12" s="14">
        <f>+PRODUCT(Tabla1[[#This Row],[T1 (h)]],VLOOKUP(Tabla1[[#This Row],[TIPUS PREU]],'MATRIU COSTOS'!$A$9:$M$11,2,FALSE))</f>
        <v>0</v>
      </c>
      <c r="AA12" s="14">
        <f>+PRODUCT(Tabla1[[#This Row],[T2 (h)]],VLOOKUP(Tabla1[[#This Row],[TIPUS PREU]],'MATRIU COSTOS'!$A$9:$M$11,3,FALSE))</f>
        <v>0</v>
      </c>
      <c r="AB12" s="14">
        <f>+PRODUCT(Tabla1[[#This Row],[T3 (h)]],VLOOKUP(Tabla1[[#This Row],[TIPUS PREU]],'MATRIU COSTOS'!$A$9:$M$11,4,FALSE))</f>
        <v>82495.05</v>
      </c>
      <c r="AC12" s="14">
        <f>SUM(Tabla1[[#This Row],[T1 (€)]:[T3 (€)]])</f>
        <v>82495.05</v>
      </c>
      <c r="AD12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84144.951000000015</v>
      </c>
      <c r="AE12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85827.850020000013</v>
      </c>
      <c r="AF12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87544.407020400016</v>
      </c>
      <c r="AG12" s="14">
        <f>SUM(Tabla1[[#This Row],[COST 1R ANY]:[COST 4T ANY]])</f>
        <v>340012.25804040005</v>
      </c>
      <c r="AH12" s="12">
        <f>+PRODUCT(Tabla1[[#This Row],[T1 (h)]],VLOOKUP(Tabla1[[#This Row],[TIPUS PREU]],'MATRIU COSTOS'!$A$17:$M$19,2,FALSE))</f>
        <v>0</v>
      </c>
      <c r="AI12" s="12">
        <f>+PRODUCT(Tabla1[[#This Row],[T2 (h)]],VLOOKUP(Tabla1[[#This Row],[TIPUS PREU]],'MATRIU COSTOS'!$A$17:$M$19,3,FALSE))</f>
        <v>0</v>
      </c>
      <c r="AJ12" s="12">
        <f>+PRODUCT(Tabla1[[#This Row],[T3 (h)]],VLOOKUP(Tabla1[[#This Row],[TIPUS PREU]],'MATRIU COSTOS'!$A$17:$M$19,4,FALSE))</f>
        <v>0</v>
      </c>
      <c r="AK12" s="12">
        <f>SUM(Tabla1[[#This Row],[OFERTA T1 (€)]:[OFERTA T3 (€)]])</f>
        <v>0</v>
      </c>
      <c r="AL12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12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12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12" s="12">
        <f>SUM(Tabla1[[#This Row],[OFERTA COST 1R ANY (€)]:[OFERTA COST 4T ANY (€)]])</f>
        <v>0</v>
      </c>
    </row>
    <row r="13" spans="1:41" ht="17.100000000000001" hidden="1" customHeight="1">
      <c r="A13" s="1">
        <v>910</v>
      </c>
      <c r="B13" s="1" t="s">
        <v>96</v>
      </c>
      <c r="C13" s="1">
        <v>21399</v>
      </c>
      <c r="D13" s="1" t="s">
        <v>104</v>
      </c>
      <c r="E13" s="1" t="s">
        <v>129</v>
      </c>
      <c r="F13" s="1" t="s">
        <v>97</v>
      </c>
      <c r="G13" s="1" t="s">
        <v>102</v>
      </c>
      <c r="H13" s="1" t="s">
        <v>103</v>
      </c>
      <c r="I13" s="1" t="s">
        <v>26</v>
      </c>
      <c r="J13" s="1" t="s">
        <v>36</v>
      </c>
      <c r="K13" s="1" t="s">
        <v>130</v>
      </c>
      <c r="L13" s="1" t="s">
        <v>29</v>
      </c>
      <c r="M13" s="1" t="s">
        <v>41</v>
      </c>
      <c r="N13" s="1" t="s">
        <v>40</v>
      </c>
      <c r="O13" s="1" t="s">
        <v>38</v>
      </c>
      <c r="P13" s="15">
        <v>250</v>
      </c>
      <c r="Q13" s="15">
        <v>10</v>
      </c>
      <c r="R13" s="15">
        <f>+Tabla1[[#This Row],[Hores/acció ]]*Tabla1[[#This Row],[Nº Serveis]]</f>
        <v>2500</v>
      </c>
      <c r="S13" s="16">
        <v>0</v>
      </c>
      <c r="T13" s="16">
        <v>0</v>
      </c>
      <c r="U13" s="16">
        <v>1</v>
      </c>
      <c r="V13" s="16">
        <f>+Tabla1[[#This Row],[%T3]]+Tabla1[[#This Row],[%T2]]+Tabla1[[#This Row],[%T1]]</f>
        <v>1</v>
      </c>
      <c r="W13" s="15">
        <f>+Tabla1[[#This Row],[%T1]]*Tabla1[[#This Row],[T.Anual]]</f>
        <v>0</v>
      </c>
      <c r="X13" s="15">
        <f>+Tabla1[[#This Row],[%T2]]*Tabla1[[#This Row],[T.Anual]]</f>
        <v>0</v>
      </c>
      <c r="Y13" s="15">
        <f>+Tabla1[[#This Row],[%T3]]*Tabla1[[#This Row],[T.Anual]]</f>
        <v>2500</v>
      </c>
      <c r="Z13" s="14">
        <f>+PRODUCT(Tabla1[[#This Row],[T1 (h)]],VLOOKUP(Tabla1[[#This Row],[TIPUS PREU]],'MATRIU COSTOS'!$A$9:$M$11,2,FALSE))</f>
        <v>0</v>
      </c>
      <c r="AA13" s="14">
        <f>+PRODUCT(Tabla1[[#This Row],[T2 (h)]],VLOOKUP(Tabla1[[#This Row],[TIPUS PREU]],'MATRIU COSTOS'!$A$9:$M$11,3,FALSE))</f>
        <v>0</v>
      </c>
      <c r="AB13" s="14">
        <f>+PRODUCT(Tabla1[[#This Row],[T3 (h)]],VLOOKUP(Tabla1[[#This Row],[TIPUS PREU]],'MATRIU COSTOS'!$A$9:$M$11,4,FALSE))</f>
        <v>82495.05</v>
      </c>
      <c r="AC13" s="14">
        <f>SUM(Tabla1[[#This Row],[T1 (€)]:[T3 (€)]])</f>
        <v>82495.05</v>
      </c>
      <c r="AD13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84144.951000000015</v>
      </c>
      <c r="AE13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85827.850020000013</v>
      </c>
      <c r="AF13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87544.407020400016</v>
      </c>
      <c r="AG13" s="14">
        <f>SUM(Tabla1[[#This Row],[COST 1R ANY]:[COST 4T ANY]])</f>
        <v>340012.25804040005</v>
      </c>
      <c r="AH13" s="12">
        <f>+PRODUCT(Tabla1[[#This Row],[T1 (h)]],VLOOKUP(Tabla1[[#This Row],[TIPUS PREU]],'MATRIU COSTOS'!$A$17:$M$19,2,FALSE))</f>
        <v>0</v>
      </c>
      <c r="AI13" s="12">
        <f>+PRODUCT(Tabla1[[#This Row],[T2 (h)]],VLOOKUP(Tabla1[[#This Row],[TIPUS PREU]],'MATRIU COSTOS'!$A$17:$M$19,3,FALSE))</f>
        <v>0</v>
      </c>
      <c r="AJ13" s="12">
        <f>+PRODUCT(Tabla1[[#This Row],[T3 (h)]],VLOOKUP(Tabla1[[#This Row],[TIPUS PREU]],'MATRIU COSTOS'!$A$17:$M$19,4,FALSE))</f>
        <v>0</v>
      </c>
      <c r="AK13" s="12">
        <f>SUM(Tabla1[[#This Row],[OFERTA T1 (€)]:[OFERTA T3 (€)]])</f>
        <v>0</v>
      </c>
      <c r="AL13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13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13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13" s="12">
        <f>SUM(Tabla1[[#This Row],[OFERTA COST 1R ANY (€)]:[OFERTA COST 4T ANY (€)]])</f>
        <v>0</v>
      </c>
    </row>
    <row r="14" spans="1:41" ht="17.100000000000001" hidden="1" customHeight="1">
      <c r="A14" s="1">
        <v>970</v>
      </c>
      <c r="B14" s="1" t="s">
        <v>150</v>
      </c>
      <c r="C14" s="1">
        <v>21533</v>
      </c>
      <c r="D14" s="1" t="s">
        <v>168</v>
      </c>
      <c r="E14" s="1" t="s">
        <v>129</v>
      </c>
      <c r="F14" s="1" t="s">
        <v>108</v>
      </c>
      <c r="G14" s="1" t="s">
        <v>109</v>
      </c>
      <c r="H14" s="1" t="s">
        <v>110</v>
      </c>
      <c r="I14" s="1" t="s">
        <v>26</v>
      </c>
      <c r="J14" s="1" t="s">
        <v>36</v>
      </c>
      <c r="K14" s="1" t="s">
        <v>130</v>
      </c>
      <c r="L14" s="1" t="s">
        <v>29</v>
      </c>
      <c r="M14" s="1" t="s">
        <v>41</v>
      </c>
      <c r="N14" s="1" t="s">
        <v>40</v>
      </c>
      <c r="O14" s="1" t="s">
        <v>38</v>
      </c>
      <c r="P14" s="15">
        <v>250</v>
      </c>
      <c r="Q14" s="15">
        <v>10</v>
      </c>
      <c r="R14" s="15">
        <f>+Tabla1[[#This Row],[Hores/acció ]]*Tabla1[[#This Row],[Nº Serveis]]</f>
        <v>2500</v>
      </c>
      <c r="S14" s="16">
        <v>0</v>
      </c>
      <c r="T14" s="16">
        <v>0</v>
      </c>
      <c r="U14" s="16">
        <v>1</v>
      </c>
      <c r="V14" s="16">
        <f>+Tabla1[[#This Row],[%T3]]+Tabla1[[#This Row],[%T2]]+Tabla1[[#This Row],[%T1]]</f>
        <v>1</v>
      </c>
      <c r="W14" s="15">
        <f>+Tabla1[[#This Row],[%T1]]*Tabla1[[#This Row],[T.Anual]]</f>
        <v>0</v>
      </c>
      <c r="X14" s="15">
        <f>+Tabla1[[#This Row],[%T2]]*Tabla1[[#This Row],[T.Anual]]</f>
        <v>0</v>
      </c>
      <c r="Y14" s="15">
        <f>+Tabla1[[#This Row],[%T3]]*Tabla1[[#This Row],[T.Anual]]</f>
        <v>2500</v>
      </c>
      <c r="Z14" s="14">
        <f>+PRODUCT(Tabla1[[#This Row],[T1 (h)]],VLOOKUP(Tabla1[[#This Row],[TIPUS PREU]],'MATRIU COSTOS'!$A$9:$M$11,2,FALSE))</f>
        <v>0</v>
      </c>
      <c r="AA14" s="14">
        <f>+PRODUCT(Tabla1[[#This Row],[T2 (h)]],VLOOKUP(Tabla1[[#This Row],[TIPUS PREU]],'MATRIU COSTOS'!$A$9:$M$11,3,FALSE))</f>
        <v>0</v>
      </c>
      <c r="AB14" s="14">
        <f>+PRODUCT(Tabla1[[#This Row],[T3 (h)]],VLOOKUP(Tabla1[[#This Row],[TIPUS PREU]],'MATRIU COSTOS'!$A$9:$M$11,4,FALSE))</f>
        <v>82495.05</v>
      </c>
      <c r="AC14" s="14">
        <f>SUM(Tabla1[[#This Row],[T1 (€)]:[T3 (€)]])</f>
        <v>82495.05</v>
      </c>
      <c r="AD14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84144.951000000015</v>
      </c>
      <c r="AE14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85827.850020000013</v>
      </c>
      <c r="AF14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87544.407020400016</v>
      </c>
      <c r="AG14" s="14">
        <f>SUM(Tabla1[[#This Row],[COST 1R ANY]:[COST 4T ANY]])</f>
        <v>340012.25804040005</v>
      </c>
      <c r="AH14" s="12">
        <f>+PRODUCT(Tabla1[[#This Row],[T1 (h)]],VLOOKUP(Tabla1[[#This Row],[TIPUS PREU]],'MATRIU COSTOS'!$A$17:$M$19,2,FALSE))</f>
        <v>0</v>
      </c>
      <c r="AI14" s="12">
        <f>+PRODUCT(Tabla1[[#This Row],[T2 (h)]],VLOOKUP(Tabla1[[#This Row],[TIPUS PREU]],'MATRIU COSTOS'!$A$17:$M$19,3,FALSE))</f>
        <v>0</v>
      </c>
      <c r="AJ14" s="12">
        <f>+PRODUCT(Tabla1[[#This Row],[T3 (h)]],VLOOKUP(Tabla1[[#This Row],[TIPUS PREU]],'MATRIU COSTOS'!$A$17:$M$19,4,FALSE))</f>
        <v>0</v>
      </c>
      <c r="AK14" s="12">
        <f>SUM(Tabla1[[#This Row],[OFERTA T1 (€)]:[OFERTA T3 (€)]])</f>
        <v>0</v>
      </c>
      <c r="AL14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14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14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14" s="12">
        <f>SUM(Tabla1[[#This Row],[OFERTA COST 1R ANY (€)]:[OFERTA COST 4T ANY (€)]])</f>
        <v>0</v>
      </c>
    </row>
    <row r="15" spans="1:41" ht="17.100000000000001" customHeight="1">
      <c r="A15" s="1">
        <v>920</v>
      </c>
      <c r="B15" s="1" t="s">
        <v>100</v>
      </c>
      <c r="C15" s="1">
        <v>21395</v>
      </c>
      <c r="D15" s="1" t="s">
        <v>119</v>
      </c>
      <c r="E15" s="1" t="s">
        <v>129</v>
      </c>
      <c r="F15" s="1" t="s">
        <v>97</v>
      </c>
      <c r="G15" s="1" t="s">
        <v>102</v>
      </c>
      <c r="H15" s="1" t="s">
        <v>103</v>
      </c>
      <c r="I15" s="1" t="s">
        <v>26</v>
      </c>
      <c r="J15" s="1" t="s">
        <v>32</v>
      </c>
      <c r="K15" s="1" t="s">
        <v>42</v>
      </c>
      <c r="L15" s="1" t="s">
        <v>33</v>
      </c>
      <c r="M15" s="1" t="s">
        <v>43</v>
      </c>
      <c r="O15" s="1" t="s">
        <v>38</v>
      </c>
      <c r="P15" s="15">
        <v>250</v>
      </c>
      <c r="Q15" s="15">
        <v>7</v>
      </c>
      <c r="R15" s="15">
        <f>+Tabla1[[#This Row],[Hores/acció ]]*Tabla1[[#This Row],[Nº Serveis]]</f>
        <v>1750</v>
      </c>
      <c r="S15" s="16">
        <v>0</v>
      </c>
      <c r="T15" s="16">
        <v>0</v>
      </c>
      <c r="U15" s="16">
        <v>1</v>
      </c>
      <c r="V15" s="16">
        <f>+Tabla1[[#This Row],[%T3]]+Tabla1[[#This Row],[%T2]]+Tabla1[[#This Row],[%T1]]</f>
        <v>1</v>
      </c>
      <c r="W15" s="15">
        <f>+Tabla1[[#This Row],[%T1]]*Tabla1[[#This Row],[T.Anual]]</f>
        <v>0</v>
      </c>
      <c r="X15" s="15">
        <f>+Tabla1[[#This Row],[%T2]]*Tabla1[[#This Row],[T.Anual]]</f>
        <v>0</v>
      </c>
      <c r="Y15" s="15">
        <f>+Tabla1[[#This Row],[%T3]]*Tabla1[[#This Row],[T.Anual]]</f>
        <v>1750</v>
      </c>
      <c r="Z15" s="14">
        <f>+PRODUCT(Tabla1[[#This Row],[T1 (h)]],VLOOKUP(Tabla1[[#This Row],[TIPUS PREU]],'MATRIU COSTOS'!$A$9:$M$11,2,FALSE))</f>
        <v>0</v>
      </c>
      <c r="AA15" s="14">
        <f>+PRODUCT(Tabla1[[#This Row],[T2 (h)]],VLOOKUP(Tabla1[[#This Row],[TIPUS PREU]],'MATRIU COSTOS'!$A$9:$M$11,3,FALSE))</f>
        <v>0</v>
      </c>
      <c r="AB15" s="14">
        <f>+PRODUCT(Tabla1[[#This Row],[T3 (h)]],VLOOKUP(Tabla1[[#This Row],[TIPUS PREU]],'MATRIU COSTOS'!$A$9:$M$11,4,FALSE))</f>
        <v>59513.685000000005</v>
      </c>
      <c r="AC15" s="14">
        <f>SUM(Tabla1[[#This Row],[T1 (€)]:[T3 (€)]])</f>
        <v>59513.685000000005</v>
      </c>
      <c r="AD15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60703.958700000003</v>
      </c>
      <c r="AE15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61918.037874000009</v>
      </c>
      <c r="AF15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63156.398631480013</v>
      </c>
      <c r="AG15" s="14">
        <f>SUM(Tabla1[[#This Row],[COST 1R ANY]:[COST 4T ANY]])</f>
        <v>245292.08020548004</v>
      </c>
      <c r="AH15" s="12">
        <f>+PRODUCT(Tabla1[[#This Row],[T1 (h)]],VLOOKUP(Tabla1[[#This Row],[TIPUS PREU]],'MATRIU COSTOS'!$A$17:$M$19,2,FALSE))</f>
        <v>0</v>
      </c>
      <c r="AI15" s="12">
        <f>+PRODUCT(Tabla1[[#This Row],[T2 (h)]],VLOOKUP(Tabla1[[#This Row],[TIPUS PREU]],'MATRIU COSTOS'!$A$17:$M$19,3,FALSE))</f>
        <v>0</v>
      </c>
      <c r="AJ15" s="12">
        <f>+PRODUCT(Tabla1[[#This Row],[T3 (h)]],VLOOKUP(Tabla1[[#This Row],[TIPUS PREU]],'MATRIU COSTOS'!$A$17:$M$19,4,FALSE))</f>
        <v>0</v>
      </c>
      <c r="AK15" s="12">
        <f>SUM(Tabla1[[#This Row],[OFERTA T1 (€)]:[OFERTA T3 (€)]])</f>
        <v>0</v>
      </c>
      <c r="AL15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15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15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15" s="12">
        <f>SUM(Tabla1[[#This Row],[OFERTA COST 1R ANY (€)]:[OFERTA COST 4T ANY (€)]])</f>
        <v>0</v>
      </c>
    </row>
    <row r="16" spans="1:41" ht="17.100000000000001" hidden="1" customHeight="1">
      <c r="A16" s="1">
        <v>980</v>
      </c>
      <c r="B16" s="1" t="s">
        <v>107</v>
      </c>
      <c r="C16" s="1">
        <v>21532</v>
      </c>
      <c r="D16" s="1" t="s">
        <v>120</v>
      </c>
      <c r="E16" s="1" t="s">
        <v>129</v>
      </c>
      <c r="F16" s="1" t="s">
        <v>108</v>
      </c>
      <c r="G16" s="1" t="s">
        <v>109</v>
      </c>
      <c r="H16" s="1" t="s">
        <v>110</v>
      </c>
      <c r="I16" s="1" t="s">
        <v>26</v>
      </c>
      <c r="J16" s="1" t="s">
        <v>32</v>
      </c>
      <c r="K16" s="1" t="s">
        <v>42</v>
      </c>
      <c r="L16" s="1" t="s">
        <v>33</v>
      </c>
      <c r="M16" s="1" t="s">
        <v>43</v>
      </c>
      <c r="O16" s="1" t="s">
        <v>38</v>
      </c>
      <c r="P16" s="15">
        <v>250</v>
      </c>
      <c r="Q16" s="15">
        <v>7</v>
      </c>
      <c r="R16" s="15">
        <f>+Tabla1[[#This Row],[Hores/acció ]]*Tabla1[[#This Row],[Nº Serveis]]</f>
        <v>1750</v>
      </c>
      <c r="S16" s="16">
        <v>0</v>
      </c>
      <c r="T16" s="16">
        <v>0</v>
      </c>
      <c r="U16" s="16">
        <v>1</v>
      </c>
      <c r="V16" s="16">
        <f>+Tabla1[[#This Row],[%T3]]+Tabla1[[#This Row],[%T2]]+Tabla1[[#This Row],[%T1]]</f>
        <v>1</v>
      </c>
      <c r="W16" s="15">
        <f>+Tabla1[[#This Row],[%T1]]*Tabla1[[#This Row],[T.Anual]]</f>
        <v>0</v>
      </c>
      <c r="X16" s="15">
        <f>+Tabla1[[#This Row],[%T2]]*Tabla1[[#This Row],[T.Anual]]</f>
        <v>0</v>
      </c>
      <c r="Y16" s="15">
        <f>+Tabla1[[#This Row],[%T3]]*Tabla1[[#This Row],[T.Anual]]</f>
        <v>1750</v>
      </c>
      <c r="Z16" s="14">
        <f>+PRODUCT(Tabla1[[#This Row],[T1 (h)]],VLOOKUP(Tabla1[[#This Row],[TIPUS PREU]],'MATRIU COSTOS'!$A$9:$M$11,2,FALSE))</f>
        <v>0</v>
      </c>
      <c r="AA16" s="14">
        <f>+PRODUCT(Tabla1[[#This Row],[T2 (h)]],VLOOKUP(Tabla1[[#This Row],[TIPUS PREU]],'MATRIU COSTOS'!$A$9:$M$11,3,FALSE))</f>
        <v>0</v>
      </c>
      <c r="AB16" s="14">
        <f>+PRODUCT(Tabla1[[#This Row],[T3 (h)]],VLOOKUP(Tabla1[[#This Row],[TIPUS PREU]],'MATRIU COSTOS'!$A$9:$M$11,4,FALSE))</f>
        <v>59513.685000000005</v>
      </c>
      <c r="AC16" s="14">
        <f>SUM(Tabla1[[#This Row],[T1 (€)]:[T3 (€)]])</f>
        <v>59513.685000000005</v>
      </c>
      <c r="AD16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60703.958700000003</v>
      </c>
      <c r="AE16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61918.037874000009</v>
      </c>
      <c r="AF16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63156.398631480013</v>
      </c>
      <c r="AG16" s="14">
        <f>SUM(Tabla1[[#This Row],[COST 1R ANY]:[COST 4T ANY]])</f>
        <v>245292.08020548004</v>
      </c>
      <c r="AH16" s="12">
        <f>+PRODUCT(Tabla1[[#This Row],[T1 (h)]],VLOOKUP(Tabla1[[#This Row],[TIPUS PREU]],'MATRIU COSTOS'!$A$17:$M$19,2,FALSE))</f>
        <v>0</v>
      </c>
      <c r="AI16" s="12">
        <f>+PRODUCT(Tabla1[[#This Row],[T2 (h)]],VLOOKUP(Tabla1[[#This Row],[TIPUS PREU]],'MATRIU COSTOS'!$A$17:$M$19,3,FALSE))</f>
        <v>0</v>
      </c>
      <c r="AJ16" s="12">
        <f>+PRODUCT(Tabla1[[#This Row],[T3 (h)]],VLOOKUP(Tabla1[[#This Row],[TIPUS PREU]],'MATRIU COSTOS'!$A$17:$M$19,4,FALSE))</f>
        <v>0</v>
      </c>
      <c r="AK16" s="12">
        <f>SUM(Tabla1[[#This Row],[OFERTA T1 (€)]:[OFERTA T3 (€)]])</f>
        <v>0</v>
      </c>
      <c r="AL16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16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16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16" s="12">
        <f>SUM(Tabla1[[#This Row],[OFERTA COST 1R ANY (€)]:[OFERTA COST 4T ANY (€)]])</f>
        <v>0</v>
      </c>
    </row>
    <row r="17" spans="1:41" ht="17.100000000000001" hidden="1" customHeight="1">
      <c r="A17" s="1">
        <v>940</v>
      </c>
      <c r="B17" s="1" t="s">
        <v>100</v>
      </c>
      <c r="C17" s="1">
        <v>21395</v>
      </c>
      <c r="D17" s="1" t="s">
        <v>121</v>
      </c>
      <c r="E17" s="1" t="s">
        <v>129</v>
      </c>
      <c r="F17" s="1" t="s">
        <v>97</v>
      </c>
      <c r="G17" s="1" t="s">
        <v>102</v>
      </c>
      <c r="H17" s="1" t="s">
        <v>103</v>
      </c>
      <c r="I17" s="1" t="s">
        <v>26</v>
      </c>
      <c r="J17" s="1" t="s">
        <v>32</v>
      </c>
      <c r="K17" s="1" t="s">
        <v>44</v>
      </c>
      <c r="L17" s="1" t="s">
        <v>33</v>
      </c>
      <c r="M17" s="1" t="s">
        <v>45</v>
      </c>
      <c r="O17" s="1" t="s">
        <v>38</v>
      </c>
      <c r="P17" s="15">
        <v>250</v>
      </c>
      <c r="Q17" s="15">
        <v>14</v>
      </c>
      <c r="R17" s="15">
        <f>+Tabla1[[#This Row],[Hores/acció ]]*Tabla1[[#This Row],[Nº Serveis]]</f>
        <v>3500</v>
      </c>
      <c r="S17" s="16">
        <v>0</v>
      </c>
      <c r="T17" s="16">
        <v>0</v>
      </c>
      <c r="U17" s="16">
        <v>1</v>
      </c>
      <c r="V17" s="16">
        <f>+Tabla1[[#This Row],[%T3]]+Tabla1[[#This Row],[%T2]]+Tabla1[[#This Row],[%T1]]</f>
        <v>1</v>
      </c>
      <c r="W17" s="15">
        <f>+Tabla1[[#This Row],[%T1]]*Tabla1[[#This Row],[T.Anual]]</f>
        <v>0</v>
      </c>
      <c r="X17" s="15">
        <f>+Tabla1[[#This Row],[%T2]]*Tabla1[[#This Row],[T.Anual]]</f>
        <v>0</v>
      </c>
      <c r="Y17" s="15">
        <f>+Tabla1[[#This Row],[%T3]]*Tabla1[[#This Row],[T.Anual]]</f>
        <v>3500</v>
      </c>
      <c r="Z17" s="14">
        <f>+PRODUCT(Tabla1[[#This Row],[T1 (h)]],VLOOKUP(Tabla1[[#This Row],[TIPUS PREU]],'MATRIU COSTOS'!$A$9:$M$11,2,FALSE))</f>
        <v>0</v>
      </c>
      <c r="AA17" s="14">
        <f>+PRODUCT(Tabla1[[#This Row],[T2 (h)]],VLOOKUP(Tabla1[[#This Row],[TIPUS PREU]],'MATRIU COSTOS'!$A$9:$M$11,3,FALSE))</f>
        <v>0</v>
      </c>
      <c r="AB17" s="14">
        <f>+PRODUCT(Tabla1[[#This Row],[T3 (h)]],VLOOKUP(Tabla1[[#This Row],[TIPUS PREU]],'MATRIU COSTOS'!$A$9:$M$11,4,FALSE))</f>
        <v>119027.37000000001</v>
      </c>
      <c r="AC17" s="14">
        <f>SUM(Tabla1[[#This Row],[T1 (€)]:[T3 (€)]])</f>
        <v>119027.37000000001</v>
      </c>
      <c r="AD17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121407.91740000001</v>
      </c>
      <c r="AE17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123836.07574800002</v>
      </c>
      <c r="AF17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126312.79726296003</v>
      </c>
      <c r="AG17" s="14">
        <f>SUM(Tabla1[[#This Row],[COST 1R ANY]:[COST 4T ANY]])</f>
        <v>490584.16041096009</v>
      </c>
      <c r="AH17" s="12">
        <f>+PRODUCT(Tabla1[[#This Row],[T1 (h)]],VLOOKUP(Tabla1[[#This Row],[TIPUS PREU]],'MATRIU COSTOS'!$A$17:$M$19,2,FALSE))</f>
        <v>0</v>
      </c>
      <c r="AI17" s="12">
        <f>+PRODUCT(Tabla1[[#This Row],[T2 (h)]],VLOOKUP(Tabla1[[#This Row],[TIPUS PREU]],'MATRIU COSTOS'!$A$17:$M$19,3,FALSE))</f>
        <v>0</v>
      </c>
      <c r="AJ17" s="12">
        <f>+PRODUCT(Tabla1[[#This Row],[T3 (h)]],VLOOKUP(Tabla1[[#This Row],[TIPUS PREU]],'MATRIU COSTOS'!$A$17:$M$19,4,FALSE))</f>
        <v>0</v>
      </c>
      <c r="AK17" s="12">
        <f>SUM(Tabla1[[#This Row],[OFERTA T1 (€)]:[OFERTA T3 (€)]])</f>
        <v>0</v>
      </c>
      <c r="AL17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17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17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17" s="12">
        <f>SUM(Tabla1[[#This Row],[OFERTA COST 1R ANY (€)]:[OFERTA COST 4T ANY (€)]])</f>
        <v>0</v>
      </c>
    </row>
    <row r="18" spans="1:41" ht="17.100000000000001" hidden="1" customHeight="1">
      <c r="A18" s="1">
        <v>1000</v>
      </c>
      <c r="B18" s="1" t="s">
        <v>107</v>
      </c>
      <c r="C18" s="1">
        <v>21532</v>
      </c>
      <c r="D18" s="1" t="s">
        <v>166</v>
      </c>
      <c r="E18" s="1" t="s">
        <v>129</v>
      </c>
      <c r="F18" s="1" t="s">
        <v>108</v>
      </c>
      <c r="G18" s="1" t="s">
        <v>109</v>
      </c>
      <c r="H18" s="1" t="s">
        <v>110</v>
      </c>
      <c r="I18" s="1" t="s">
        <v>26</v>
      </c>
      <c r="J18" s="1" t="s">
        <v>32</v>
      </c>
      <c r="K18" s="1" t="s">
        <v>44</v>
      </c>
      <c r="L18" s="1" t="s">
        <v>33</v>
      </c>
      <c r="M18" s="1" t="s">
        <v>45</v>
      </c>
      <c r="O18" s="1" t="s">
        <v>38</v>
      </c>
      <c r="P18" s="15">
        <v>250</v>
      </c>
      <c r="Q18" s="15">
        <v>14</v>
      </c>
      <c r="R18" s="15">
        <f>+Tabla1[[#This Row],[Hores/acció ]]*Tabla1[[#This Row],[Nº Serveis]]</f>
        <v>3500</v>
      </c>
      <c r="S18" s="16">
        <v>0</v>
      </c>
      <c r="T18" s="16">
        <v>0</v>
      </c>
      <c r="U18" s="16">
        <v>1</v>
      </c>
      <c r="V18" s="16">
        <f>+Tabla1[[#This Row],[%T3]]+Tabla1[[#This Row],[%T2]]+Tabla1[[#This Row],[%T1]]</f>
        <v>1</v>
      </c>
      <c r="W18" s="15">
        <f>+Tabla1[[#This Row],[%T1]]*Tabla1[[#This Row],[T.Anual]]</f>
        <v>0</v>
      </c>
      <c r="X18" s="15">
        <f>+Tabla1[[#This Row],[%T2]]*Tabla1[[#This Row],[T.Anual]]</f>
        <v>0</v>
      </c>
      <c r="Y18" s="15">
        <f>+Tabla1[[#This Row],[%T3]]*Tabla1[[#This Row],[T.Anual]]</f>
        <v>3500</v>
      </c>
      <c r="Z18" s="14">
        <f>+PRODUCT(Tabla1[[#This Row],[T1 (h)]],VLOOKUP(Tabla1[[#This Row],[TIPUS PREU]],'MATRIU COSTOS'!$A$9:$M$11,2,FALSE))</f>
        <v>0</v>
      </c>
      <c r="AA18" s="14">
        <f>+PRODUCT(Tabla1[[#This Row],[T2 (h)]],VLOOKUP(Tabla1[[#This Row],[TIPUS PREU]],'MATRIU COSTOS'!$A$9:$M$11,3,FALSE))</f>
        <v>0</v>
      </c>
      <c r="AB18" s="14">
        <f>+PRODUCT(Tabla1[[#This Row],[T3 (h)]],VLOOKUP(Tabla1[[#This Row],[TIPUS PREU]],'MATRIU COSTOS'!$A$9:$M$11,4,FALSE))</f>
        <v>119027.37000000001</v>
      </c>
      <c r="AC18" s="14">
        <f>SUM(Tabla1[[#This Row],[T1 (€)]:[T3 (€)]])</f>
        <v>119027.37000000001</v>
      </c>
      <c r="AD18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121407.91740000001</v>
      </c>
      <c r="AE18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123836.07574800002</v>
      </c>
      <c r="AF18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126312.79726296003</v>
      </c>
      <c r="AG18" s="14">
        <f>SUM(Tabla1[[#This Row],[COST 1R ANY]:[COST 4T ANY]])</f>
        <v>490584.16041096009</v>
      </c>
      <c r="AH18" s="12">
        <f>+PRODUCT(Tabla1[[#This Row],[T1 (h)]],VLOOKUP(Tabla1[[#This Row],[TIPUS PREU]],'MATRIU COSTOS'!$A$17:$M$19,2,FALSE))</f>
        <v>0</v>
      </c>
      <c r="AI18" s="12">
        <f>+PRODUCT(Tabla1[[#This Row],[T2 (h)]],VLOOKUP(Tabla1[[#This Row],[TIPUS PREU]],'MATRIU COSTOS'!$A$17:$M$19,3,FALSE))</f>
        <v>0</v>
      </c>
      <c r="AJ18" s="12">
        <f>+PRODUCT(Tabla1[[#This Row],[T3 (h)]],VLOOKUP(Tabla1[[#This Row],[TIPUS PREU]],'MATRIU COSTOS'!$A$17:$M$19,4,FALSE))</f>
        <v>0</v>
      </c>
      <c r="AK18" s="12">
        <f>SUM(Tabla1[[#This Row],[OFERTA T1 (€)]:[OFERTA T3 (€)]])</f>
        <v>0</v>
      </c>
      <c r="AL18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18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18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18" s="12">
        <f>SUM(Tabla1[[#This Row],[OFERTA COST 1R ANY (€)]:[OFERTA COST 4T ANY (€)]])</f>
        <v>0</v>
      </c>
    </row>
    <row r="19" spans="1:41" ht="17.100000000000001" customHeight="1">
      <c r="A19" s="1">
        <v>920</v>
      </c>
      <c r="B19" s="1" t="s">
        <v>100</v>
      </c>
      <c r="C19" s="1">
        <v>21395</v>
      </c>
      <c r="D19" s="1" t="s">
        <v>119</v>
      </c>
      <c r="E19" s="1" t="s">
        <v>129</v>
      </c>
      <c r="F19" s="1" t="s">
        <v>97</v>
      </c>
      <c r="G19" s="1" t="s">
        <v>102</v>
      </c>
      <c r="H19" s="1" t="s">
        <v>103</v>
      </c>
      <c r="I19" s="1" t="s">
        <v>26</v>
      </c>
      <c r="J19" s="1" t="s">
        <v>32</v>
      </c>
      <c r="K19" s="1" t="s">
        <v>47</v>
      </c>
      <c r="L19" s="1" t="s">
        <v>33</v>
      </c>
      <c r="M19" s="1" t="s">
        <v>48</v>
      </c>
      <c r="O19" s="1" t="s">
        <v>46</v>
      </c>
      <c r="P19" s="15">
        <v>115</v>
      </c>
      <c r="Q19" s="15">
        <v>14</v>
      </c>
      <c r="R19" s="15">
        <f>+Tabla1[[#This Row],[Hores/acció ]]*Tabla1[[#This Row],[Nº Serveis]]</f>
        <v>1610</v>
      </c>
      <c r="S19" s="16">
        <v>0.5</v>
      </c>
      <c r="T19" s="16">
        <v>0.5</v>
      </c>
      <c r="U19" s="16">
        <v>0</v>
      </c>
      <c r="V19" s="16">
        <f>+Tabla1[[#This Row],[%T3]]+Tabla1[[#This Row],[%T2]]+Tabla1[[#This Row],[%T1]]</f>
        <v>1</v>
      </c>
      <c r="W19" s="15">
        <f>+Tabla1[[#This Row],[%T1]]*Tabla1[[#This Row],[T.Anual]]</f>
        <v>805</v>
      </c>
      <c r="X19" s="15">
        <f>+Tabla1[[#This Row],[%T2]]*Tabla1[[#This Row],[T.Anual]]</f>
        <v>805</v>
      </c>
      <c r="Y19" s="15">
        <f>+Tabla1[[#This Row],[%T3]]*Tabla1[[#This Row],[T.Anual]]</f>
        <v>0</v>
      </c>
      <c r="Z19" s="14">
        <f>+PRODUCT(Tabla1[[#This Row],[T1 (h)]],VLOOKUP(Tabla1[[#This Row],[TIPUS PREU]],'MATRIU COSTOS'!$A$9:$M$11,2,FALSE))</f>
        <v>24887.541000000001</v>
      </c>
      <c r="AA19" s="14">
        <f>+PRODUCT(Tabla1[[#This Row],[T2 (h)]],VLOOKUP(Tabla1[[#This Row],[TIPUS PREU]],'MATRIU COSTOS'!$A$9:$M$11,3,FALSE))</f>
        <v>24887.541000000001</v>
      </c>
      <c r="AB19" s="14">
        <f>+PRODUCT(Tabla1[[#This Row],[T3 (h)]],VLOOKUP(Tabla1[[#This Row],[TIPUS PREU]],'MATRIU COSTOS'!$A$9:$M$11,4,FALSE))</f>
        <v>0</v>
      </c>
      <c r="AC19" s="14">
        <f>SUM(Tabla1[[#This Row],[T1 (€)]:[T3 (€)]])</f>
        <v>49775.082000000002</v>
      </c>
      <c r="AD19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50770.583640000004</v>
      </c>
      <c r="AE19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51785.995312800005</v>
      </c>
      <c r="AF19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52821.715219056008</v>
      </c>
      <c r="AG19" s="14">
        <f>SUM(Tabla1[[#This Row],[COST 1R ANY]:[COST 4T ANY]])</f>
        <v>205153.37617185601</v>
      </c>
      <c r="AH19" s="12">
        <f>+PRODUCT(Tabla1[[#This Row],[T1 (h)]],VLOOKUP(Tabla1[[#This Row],[TIPUS PREU]],'MATRIU COSTOS'!$A$17:$M$19,2,FALSE))</f>
        <v>0</v>
      </c>
      <c r="AI19" s="12">
        <f>+PRODUCT(Tabla1[[#This Row],[T2 (h)]],VLOOKUP(Tabla1[[#This Row],[TIPUS PREU]],'MATRIU COSTOS'!$A$17:$M$19,3,FALSE))</f>
        <v>0</v>
      </c>
      <c r="AJ19" s="12">
        <f>+PRODUCT(Tabla1[[#This Row],[T3 (h)]],VLOOKUP(Tabla1[[#This Row],[TIPUS PREU]],'MATRIU COSTOS'!$A$17:$M$19,4,FALSE))</f>
        <v>0</v>
      </c>
      <c r="AK19" s="12">
        <f>SUM(Tabla1[[#This Row],[OFERTA T1 (€)]:[OFERTA T3 (€)]])</f>
        <v>0</v>
      </c>
      <c r="AL19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19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19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19" s="12">
        <f>SUM(Tabla1[[#This Row],[OFERTA COST 1R ANY (€)]:[OFERTA COST 4T ANY (€)]])</f>
        <v>0</v>
      </c>
    </row>
    <row r="20" spans="1:41" ht="17.100000000000001" hidden="1" customHeight="1">
      <c r="A20" s="1">
        <v>980</v>
      </c>
      <c r="B20" s="1" t="s">
        <v>107</v>
      </c>
      <c r="C20" s="1">
        <v>21532</v>
      </c>
      <c r="D20" s="1" t="s">
        <v>120</v>
      </c>
      <c r="E20" s="1" t="s">
        <v>129</v>
      </c>
      <c r="F20" s="1" t="s">
        <v>108</v>
      </c>
      <c r="G20" s="1" t="s">
        <v>109</v>
      </c>
      <c r="H20" s="1" t="s">
        <v>110</v>
      </c>
      <c r="I20" s="1" t="s">
        <v>26</v>
      </c>
      <c r="J20" s="1" t="s">
        <v>32</v>
      </c>
      <c r="K20" s="1" t="s">
        <v>47</v>
      </c>
      <c r="L20" s="1" t="s">
        <v>33</v>
      </c>
      <c r="M20" s="1" t="s">
        <v>48</v>
      </c>
      <c r="O20" s="1" t="s">
        <v>46</v>
      </c>
      <c r="P20" s="15">
        <v>115</v>
      </c>
      <c r="Q20" s="15">
        <v>14</v>
      </c>
      <c r="R20" s="15">
        <f>+Tabla1[[#This Row],[Hores/acció ]]*Tabla1[[#This Row],[Nº Serveis]]</f>
        <v>1610</v>
      </c>
      <c r="S20" s="16">
        <v>0.5</v>
      </c>
      <c r="T20" s="16">
        <v>0.5</v>
      </c>
      <c r="U20" s="16">
        <v>0</v>
      </c>
      <c r="V20" s="16">
        <f>+Tabla1[[#This Row],[%T3]]+Tabla1[[#This Row],[%T2]]+Tabla1[[#This Row],[%T1]]</f>
        <v>1</v>
      </c>
      <c r="W20" s="15">
        <f>+Tabla1[[#This Row],[%T1]]*Tabla1[[#This Row],[T.Anual]]</f>
        <v>805</v>
      </c>
      <c r="X20" s="15">
        <f>+Tabla1[[#This Row],[%T2]]*Tabla1[[#This Row],[T.Anual]]</f>
        <v>805</v>
      </c>
      <c r="Y20" s="15">
        <f>+Tabla1[[#This Row],[%T3]]*Tabla1[[#This Row],[T.Anual]]</f>
        <v>0</v>
      </c>
      <c r="Z20" s="14">
        <f>+PRODUCT(Tabla1[[#This Row],[T1 (h)]],VLOOKUP(Tabla1[[#This Row],[TIPUS PREU]],'MATRIU COSTOS'!$A$9:$M$11,2,FALSE))</f>
        <v>24887.541000000001</v>
      </c>
      <c r="AA20" s="14">
        <f>+PRODUCT(Tabla1[[#This Row],[T2 (h)]],VLOOKUP(Tabla1[[#This Row],[TIPUS PREU]],'MATRIU COSTOS'!$A$9:$M$11,3,FALSE))</f>
        <v>24887.541000000001</v>
      </c>
      <c r="AB20" s="14">
        <f>+PRODUCT(Tabla1[[#This Row],[T3 (h)]],VLOOKUP(Tabla1[[#This Row],[TIPUS PREU]],'MATRIU COSTOS'!$A$9:$M$11,4,FALSE))</f>
        <v>0</v>
      </c>
      <c r="AC20" s="14">
        <f>SUM(Tabla1[[#This Row],[T1 (€)]:[T3 (€)]])</f>
        <v>49775.082000000002</v>
      </c>
      <c r="AD20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50770.583640000004</v>
      </c>
      <c r="AE20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51785.995312800005</v>
      </c>
      <c r="AF20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52821.715219056008</v>
      </c>
      <c r="AG20" s="14">
        <f>SUM(Tabla1[[#This Row],[COST 1R ANY]:[COST 4T ANY]])</f>
        <v>205153.37617185601</v>
      </c>
      <c r="AH20" s="12">
        <f>+PRODUCT(Tabla1[[#This Row],[T1 (h)]],VLOOKUP(Tabla1[[#This Row],[TIPUS PREU]],'MATRIU COSTOS'!$A$17:$M$19,2,FALSE))</f>
        <v>0</v>
      </c>
      <c r="AI20" s="12">
        <f>+PRODUCT(Tabla1[[#This Row],[T2 (h)]],VLOOKUP(Tabla1[[#This Row],[TIPUS PREU]],'MATRIU COSTOS'!$A$17:$M$19,3,FALSE))</f>
        <v>0</v>
      </c>
      <c r="AJ20" s="12">
        <f>+PRODUCT(Tabla1[[#This Row],[T3 (h)]],VLOOKUP(Tabla1[[#This Row],[TIPUS PREU]],'MATRIU COSTOS'!$A$17:$M$19,4,FALSE))</f>
        <v>0</v>
      </c>
      <c r="AK20" s="12">
        <f>SUM(Tabla1[[#This Row],[OFERTA T1 (€)]:[OFERTA T3 (€)]])</f>
        <v>0</v>
      </c>
      <c r="AL20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20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20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20" s="12">
        <f>SUM(Tabla1[[#This Row],[OFERTA COST 1R ANY (€)]:[OFERTA COST 4T ANY (€)]])</f>
        <v>0</v>
      </c>
    </row>
    <row r="21" spans="1:41" ht="17.100000000000001" customHeight="1">
      <c r="A21" s="1">
        <v>920</v>
      </c>
      <c r="B21" s="1" t="s">
        <v>100</v>
      </c>
      <c r="C21" s="1">
        <v>21395</v>
      </c>
      <c r="D21" s="1" t="s">
        <v>119</v>
      </c>
      <c r="E21" s="1" t="s">
        <v>129</v>
      </c>
      <c r="F21" s="1" t="s">
        <v>97</v>
      </c>
      <c r="G21" s="1" t="s">
        <v>98</v>
      </c>
      <c r="H21" s="1" t="s">
        <v>99</v>
      </c>
      <c r="I21" s="1" t="s">
        <v>26</v>
      </c>
      <c r="J21" s="1" t="s">
        <v>32</v>
      </c>
      <c r="K21" s="1" t="s">
        <v>49</v>
      </c>
      <c r="L21" s="1" t="s">
        <v>33</v>
      </c>
      <c r="M21" s="1" t="s">
        <v>50</v>
      </c>
      <c r="O21" s="1" t="s">
        <v>38</v>
      </c>
      <c r="P21" s="15">
        <v>365</v>
      </c>
      <c r="Q21" s="15">
        <v>14</v>
      </c>
      <c r="R21" s="15">
        <f>+Tabla1[[#This Row],[Hores/acció ]]*Tabla1[[#This Row],[Nº Serveis]]</f>
        <v>5110</v>
      </c>
      <c r="S21" s="16">
        <v>0.5</v>
      </c>
      <c r="T21" s="16">
        <v>0.5</v>
      </c>
      <c r="U21" s="16">
        <v>0</v>
      </c>
      <c r="V21" s="16">
        <f>+Tabla1[[#This Row],[%T3]]+Tabla1[[#This Row],[%T2]]+Tabla1[[#This Row],[%T1]]</f>
        <v>1</v>
      </c>
      <c r="W21" s="15">
        <f>+Tabla1[[#This Row],[%T1]]*Tabla1[[#This Row],[T.Anual]]</f>
        <v>2555</v>
      </c>
      <c r="X21" s="15">
        <f>+Tabla1[[#This Row],[%T2]]*Tabla1[[#This Row],[T.Anual]]</f>
        <v>2555</v>
      </c>
      <c r="Y21" s="15">
        <f>+Tabla1[[#This Row],[%T3]]*Tabla1[[#This Row],[T.Anual]]</f>
        <v>0</v>
      </c>
      <c r="Z21" s="14">
        <f>+PRODUCT(Tabla1[[#This Row],[T1 (h)]],VLOOKUP(Tabla1[[#This Row],[TIPUS PREU]],'MATRIU COSTOS'!$A$9:$M$11,2,FALSE))</f>
        <v>78990.891000000003</v>
      </c>
      <c r="AA21" s="14">
        <f>+PRODUCT(Tabla1[[#This Row],[T2 (h)]],VLOOKUP(Tabla1[[#This Row],[TIPUS PREU]],'MATRIU COSTOS'!$A$9:$M$11,3,FALSE))</f>
        <v>78990.891000000003</v>
      </c>
      <c r="AB21" s="14">
        <f>+PRODUCT(Tabla1[[#This Row],[T3 (h)]],VLOOKUP(Tabla1[[#This Row],[TIPUS PREU]],'MATRIU COSTOS'!$A$9:$M$11,4,FALSE))</f>
        <v>0</v>
      </c>
      <c r="AC21" s="14">
        <f>SUM(Tabla1[[#This Row],[T1 (€)]:[T3 (€)]])</f>
        <v>157981.78200000001</v>
      </c>
      <c r="AD21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161141.41764</v>
      </c>
      <c r="AE21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164364.24599280002</v>
      </c>
      <c r="AF21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167651.53091265605</v>
      </c>
      <c r="AG21" s="14">
        <f>SUM(Tabla1[[#This Row],[COST 1R ANY]:[COST 4T ANY]])</f>
        <v>651138.9765454561</v>
      </c>
      <c r="AH21" s="12">
        <f>+PRODUCT(Tabla1[[#This Row],[T1 (h)]],VLOOKUP(Tabla1[[#This Row],[TIPUS PREU]],'MATRIU COSTOS'!$A$17:$M$19,2,FALSE))</f>
        <v>0</v>
      </c>
      <c r="AI21" s="12">
        <f>+PRODUCT(Tabla1[[#This Row],[T2 (h)]],VLOOKUP(Tabla1[[#This Row],[TIPUS PREU]],'MATRIU COSTOS'!$A$17:$M$19,3,FALSE))</f>
        <v>0</v>
      </c>
      <c r="AJ21" s="12">
        <f>+PRODUCT(Tabla1[[#This Row],[T3 (h)]],VLOOKUP(Tabla1[[#This Row],[TIPUS PREU]],'MATRIU COSTOS'!$A$17:$M$19,4,FALSE))</f>
        <v>0</v>
      </c>
      <c r="AK21" s="12">
        <f>SUM(Tabla1[[#This Row],[OFERTA T1 (€)]:[OFERTA T3 (€)]])</f>
        <v>0</v>
      </c>
      <c r="AL21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21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21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21" s="12">
        <f>SUM(Tabla1[[#This Row],[OFERTA COST 1R ANY (€)]:[OFERTA COST 4T ANY (€)]])</f>
        <v>0</v>
      </c>
    </row>
    <row r="22" spans="1:41" ht="17.100000000000001" hidden="1" customHeight="1">
      <c r="A22" s="1">
        <v>980</v>
      </c>
      <c r="B22" s="1" t="s">
        <v>107</v>
      </c>
      <c r="C22" s="1">
        <v>21532</v>
      </c>
      <c r="D22" s="1" t="s">
        <v>120</v>
      </c>
      <c r="E22" s="1" t="s">
        <v>129</v>
      </c>
      <c r="F22" s="1" t="s">
        <v>108</v>
      </c>
      <c r="G22" s="1" t="s">
        <v>112</v>
      </c>
      <c r="H22" s="1" t="s">
        <v>113</v>
      </c>
      <c r="I22" s="1" t="s">
        <v>26</v>
      </c>
      <c r="J22" s="1" t="s">
        <v>32</v>
      </c>
      <c r="K22" s="1" t="s">
        <v>49</v>
      </c>
      <c r="L22" s="1" t="s">
        <v>33</v>
      </c>
      <c r="M22" s="1" t="s">
        <v>50</v>
      </c>
      <c r="O22" s="1" t="s">
        <v>38</v>
      </c>
      <c r="P22" s="15">
        <v>365</v>
      </c>
      <c r="Q22" s="15">
        <v>14</v>
      </c>
      <c r="R22" s="15">
        <f>+Tabla1[[#This Row],[Hores/acció ]]*Tabla1[[#This Row],[Nº Serveis]]</f>
        <v>5110</v>
      </c>
      <c r="S22" s="16">
        <v>0.5</v>
      </c>
      <c r="T22" s="16">
        <v>0.5</v>
      </c>
      <c r="U22" s="16">
        <v>0</v>
      </c>
      <c r="V22" s="16">
        <f>+Tabla1[[#This Row],[%T3]]+Tabla1[[#This Row],[%T2]]+Tabla1[[#This Row],[%T1]]</f>
        <v>1</v>
      </c>
      <c r="W22" s="15">
        <f>+Tabla1[[#This Row],[%T1]]*Tabla1[[#This Row],[T.Anual]]</f>
        <v>2555</v>
      </c>
      <c r="X22" s="15">
        <f>+Tabla1[[#This Row],[%T2]]*Tabla1[[#This Row],[T.Anual]]</f>
        <v>2555</v>
      </c>
      <c r="Y22" s="15">
        <f>+Tabla1[[#This Row],[%T3]]*Tabla1[[#This Row],[T.Anual]]</f>
        <v>0</v>
      </c>
      <c r="Z22" s="14">
        <f>+PRODUCT(Tabla1[[#This Row],[T1 (h)]],VLOOKUP(Tabla1[[#This Row],[TIPUS PREU]],'MATRIU COSTOS'!$A$9:$M$11,2,FALSE))</f>
        <v>78990.891000000003</v>
      </c>
      <c r="AA22" s="14">
        <f>+PRODUCT(Tabla1[[#This Row],[T2 (h)]],VLOOKUP(Tabla1[[#This Row],[TIPUS PREU]],'MATRIU COSTOS'!$A$9:$M$11,3,FALSE))</f>
        <v>78990.891000000003</v>
      </c>
      <c r="AB22" s="14">
        <f>+PRODUCT(Tabla1[[#This Row],[T3 (h)]],VLOOKUP(Tabla1[[#This Row],[TIPUS PREU]],'MATRIU COSTOS'!$A$9:$M$11,4,FALSE))</f>
        <v>0</v>
      </c>
      <c r="AC22" s="14">
        <f>SUM(Tabla1[[#This Row],[T1 (€)]:[T3 (€)]])</f>
        <v>157981.78200000001</v>
      </c>
      <c r="AD22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161141.41764</v>
      </c>
      <c r="AE22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164364.24599280002</v>
      </c>
      <c r="AF22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167651.53091265605</v>
      </c>
      <c r="AG22" s="14">
        <f>SUM(Tabla1[[#This Row],[COST 1R ANY]:[COST 4T ANY]])</f>
        <v>651138.9765454561</v>
      </c>
      <c r="AH22" s="12">
        <f>+PRODUCT(Tabla1[[#This Row],[T1 (h)]],VLOOKUP(Tabla1[[#This Row],[TIPUS PREU]],'MATRIU COSTOS'!$A$17:$M$19,2,FALSE))</f>
        <v>0</v>
      </c>
      <c r="AI22" s="12">
        <f>+PRODUCT(Tabla1[[#This Row],[T2 (h)]],VLOOKUP(Tabla1[[#This Row],[TIPUS PREU]],'MATRIU COSTOS'!$A$17:$M$19,3,FALSE))</f>
        <v>0</v>
      </c>
      <c r="AJ22" s="12">
        <f>+PRODUCT(Tabla1[[#This Row],[T3 (h)]],VLOOKUP(Tabla1[[#This Row],[TIPUS PREU]],'MATRIU COSTOS'!$A$17:$M$19,4,FALSE))</f>
        <v>0</v>
      </c>
      <c r="AK22" s="12">
        <f>SUM(Tabla1[[#This Row],[OFERTA T1 (€)]:[OFERTA T3 (€)]])</f>
        <v>0</v>
      </c>
      <c r="AL22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22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22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22" s="12">
        <f>SUM(Tabla1[[#This Row],[OFERTA COST 1R ANY (€)]:[OFERTA COST 4T ANY (€)]])</f>
        <v>0</v>
      </c>
    </row>
    <row r="23" spans="1:41" ht="17.100000000000001" customHeight="1">
      <c r="A23" s="1">
        <v>870</v>
      </c>
      <c r="B23" s="1" t="s">
        <v>96</v>
      </c>
      <c r="C23" s="1">
        <v>21465</v>
      </c>
      <c r="D23" s="1" t="s">
        <v>182</v>
      </c>
      <c r="E23" s="1" t="s">
        <v>129</v>
      </c>
      <c r="F23" s="1" t="s">
        <v>97</v>
      </c>
      <c r="G23" s="1" t="s">
        <v>98</v>
      </c>
      <c r="H23" s="1" t="s">
        <v>99</v>
      </c>
      <c r="I23" s="1" t="s">
        <v>26</v>
      </c>
      <c r="J23" s="1" t="s">
        <v>27</v>
      </c>
      <c r="K23" s="1" t="s">
        <v>51</v>
      </c>
      <c r="L23" s="1" t="s">
        <v>29</v>
      </c>
      <c r="M23" s="1" t="s">
        <v>52</v>
      </c>
      <c r="O23" s="1" t="s">
        <v>38</v>
      </c>
      <c r="P23" s="15">
        <v>365</v>
      </c>
      <c r="Q23" s="15">
        <v>5.75</v>
      </c>
      <c r="R23" s="15">
        <f>+Tabla1[[#This Row],[Hores/acció ]]*Tabla1[[#This Row],[Nº Serveis]]</f>
        <v>2098.75</v>
      </c>
      <c r="S23" s="16">
        <v>0</v>
      </c>
      <c r="T23" s="16">
        <v>1</v>
      </c>
      <c r="U23" s="16">
        <v>0</v>
      </c>
      <c r="V23" s="16">
        <f>+Tabla1[[#This Row],[%T3]]+Tabla1[[#This Row],[%T2]]+Tabla1[[#This Row],[%T1]]</f>
        <v>1</v>
      </c>
      <c r="W23" s="15">
        <f>+Tabla1[[#This Row],[%T1]]*Tabla1[[#This Row],[T.Anual]]</f>
        <v>0</v>
      </c>
      <c r="X23" s="15">
        <f>+Tabla1[[#This Row],[%T2]]*Tabla1[[#This Row],[T.Anual]]</f>
        <v>2098.75</v>
      </c>
      <c r="Y23" s="15">
        <f>+Tabla1[[#This Row],[%T3]]*Tabla1[[#This Row],[T.Anual]]</f>
        <v>0</v>
      </c>
      <c r="Z23" s="14">
        <f>+PRODUCT(Tabla1[[#This Row],[T1 (h)]],VLOOKUP(Tabla1[[#This Row],[TIPUS PREU]],'MATRIU COSTOS'!$A$9:$M$11,2,FALSE))</f>
        <v>0</v>
      </c>
      <c r="AA23" s="14">
        <f>+PRODUCT(Tabla1[[#This Row],[T2 (h)]],VLOOKUP(Tabla1[[#This Row],[TIPUS PREU]],'MATRIU COSTOS'!$A$9:$M$11,3,FALSE))</f>
        <v>62958.722249999999</v>
      </c>
      <c r="AB23" s="14">
        <f>+PRODUCT(Tabla1[[#This Row],[T3 (h)]],VLOOKUP(Tabla1[[#This Row],[TIPUS PREU]],'MATRIU COSTOS'!$A$9:$M$11,4,FALSE))</f>
        <v>0</v>
      </c>
      <c r="AC23" s="14">
        <f>SUM(Tabla1[[#This Row],[T1 (€)]:[T3 (€)]])</f>
        <v>62958.722249999999</v>
      </c>
      <c r="AD23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64217.896695000003</v>
      </c>
      <c r="AE23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65502.254628900002</v>
      </c>
      <c r="AF23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66812.299721478004</v>
      </c>
      <c r="AG23" s="14">
        <f>SUM(Tabla1[[#This Row],[COST 1R ANY]:[COST 4T ANY]])</f>
        <v>259491.17329537799</v>
      </c>
      <c r="AH23" s="12">
        <f>+PRODUCT(Tabla1[[#This Row],[T1 (h)]],VLOOKUP(Tabla1[[#This Row],[TIPUS PREU]],'MATRIU COSTOS'!$A$17:$M$19,2,FALSE))</f>
        <v>0</v>
      </c>
      <c r="AI23" s="12">
        <f>+PRODUCT(Tabla1[[#This Row],[T2 (h)]],VLOOKUP(Tabla1[[#This Row],[TIPUS PREU]],'MATRIU COSTOS'!$A$17:$M$19,3,FALSE))</f>
        <v>0</v>
      </c>
      <c r="AJ23" s="12">
        <f>+PRODUCT(Tabla1[[#This Row],[T3 (h)]],VLOOKUP(Tabla1[[#This Row],[TIPUS PREU]],'MATRIU COSTOS'!$A$17:$M$19,4,FALSE))</f>
        <v>0</v>
      </c>
      <c r="AK23" s="12">
        <f>SUM(Tabla1[[#This Row],[OFERTA T1 (€)]:[OFERTA T3 (€)]])</f>
        <v>0</v>
      </c>
      <c r="AL23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23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23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23" s="12">
        <f>SUM(Tabla1[[#This Row],[OFERTA COST 1R ANY (€)]:[OFERTA COST 4T ANY (€)]])</f>
        <v>0</v>
      </c>
    </row>
    <row r="24" spans="1:41" ht="17.100000000000001" customHeight="1">
      <c r="A24" s="1">
        <v>870</v>
      </c>
      <c r="B24" s="1" t="s">
        <v>96</v>
      </c>
      <c r="C24" s="1">
        <v>21465</v>
      </c>
      <c r="D24" s="1" t="s">
        <v>182</v>
      </c>
      <c r="E24" s="1" t="s">
        <v>129</v>
      </c>
      <c r="F24" s="1" t="s">
        <v>97</v>
      </c>
      <c r="G24" s="1" t="s">
        <v>98</v>
      </c>
      <c r="H24" s="1" t="s">
        <v>99</v>
      </c>
      <c r="I24" s="1" t="s">
        <v>26</v>
      </c>
      <c r="J24" s="1" t="s">
        <v>27</v>
      </c>
      <c r="K24" s="1" t="s">
        <v>53</v>
      </c>
      <c r="L24" s="1" t="s">
        <v>29</v>
      </c>
      <c r="M24" s="1" t="s">
        <v>54</v>
      </c>
      <c r="O24" s="1" t="s">
        <v>38</v>
      </c>
      <c r="P24" s="15">
        <v>365</v>
      </c>
      <c r="Q24" s="15">
        <v>3.5</v>
      </c>
      <c r="R24" s="15">
        <f>+Tabla1[[#This Row],[Hores/acció ]]*Tabla1[[#This Row],[Nº Serveis]]</f>
        <v>1277.5</v>
      </c>
      <c r="S24" s="16">
        <v>0</v>
      </c>
      <c r="T24" s="16">
        <v>1</v>
      </c>
      <c r="U24" s="16">
        <v>0</v>
      </c>
      <c r="V24" s="16">
        <f>+Tabla1[[#This Row],[%T3]]+Tabla1[[#This Row],[%T2]]+Tabla1[[#This Row],[%T1]]</f>
        <v>1</v>
      </c>
      <c r="W24" s="15">
        <f>+Tabla1[[#This Row],[%T1]]*Tabla1[[#This Row],[T.Anual]]</f>
        <v>0</v>
      </c>
      <c r="X24" s="15">
        <f>+Tabla1[[#This Row],[%T2]]*Tabla1[[#This Row],[T.Anual]]</f>
        <v>1277.5</v>
      </c>
      <c r="Y24" s="15">
        <f>+Tabla1[[#This Row],[%T3]]*Tabla1[[#This Row],[T.Anual]]</f>
        <v>0</v>
      </c>
      <c r="Z24" s="14">
        <f>+PRODUCT(Tabla1[[#This Row],[T1 (h)]],VLOOKUP(Tabla1[[#This Row],[TIPUS PREU]],'MATRIU COSTOS'!$A$9:$M$11,2,FALSE))</f>
        <v>0</v>
      </c>
      <c r="AA24" s="14">
        <f>+PRODUCT(Tabla1[[#This Row],[T2 (h)]],VLOOKUP(Tabla1[[#This Row],[TIPUS PREU]],'MATRIU COSTOS'!$A$9:$M$11,3,FALSE))</f>
        <v>38322.700499999999</v>
      </c>
      <c r="AB24" s="14">
        <f>+PRODUCT(Tabla1[[#This Row],[T3 (h)]],VLOOKUP(Tabla1[[#This Row],[TIPUS PREU]],'MATRIU COSTOS'!$A$9:$M$11,4,FALSE))</f>
        <v>0</v>
      </c>
      <c r="AC24" s="14">
        <f>SUM(Tabla1[[#This Row],[T1 (€)]:[T3 (€)]])</f>
        <v>38322.700499999999</v>
      </c>
      <c r="AD24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39089.15451</v>
      </c>
      <c r="AE24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39870.937600199999</v>
      </c>
      <c r="AF24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40668.356352203999</v>
      </c>
      <c r="AG24" s="14">
        <f>SUM(Tabla1[[#This Row],[COST 1R ANY]:[COST 4T ANY]])</f>
        <v>157951.148962404</v>
      </c>
      <c r="AH24" s="12">
        <f>+PRODUCT(Tabla1[[#This Row],[T1 (h)]],VLOOKUP(Tabla1[[#This Row],[TIPUS PREU]],'MATRIU COSTOS'!$A$17:$M$19,2,FALSE))</f>
        <v>0</v>
      </c>
      <c r="AI24" s="12">
        <f>+PRODUCT(Tabla1[[#This Row],[T2 (h)]],VLOOKUP(Tabla1[[#This Row],[TIPUS PREU]],'MATRIU COSTOS'!$A$17:$M$19,3,FALSE))</f>
        <v>0</v>
      </c>
      <c r="AJ24" s="12">
        <f>+PRODUCT(Tabla1[[#This Row],[T3 (h)]],VLOOKUP(Tabla1[[#This Row],[TIPUS PREU]],'MATRIU COSTOS'!$A$17:$M$19,4,FALSE))</f>
        <v>0</v>
      </c>
      <c r="AK24" s="12">
        <f>SUM(Tabla1[[#This Row],[OFERTA T1 (€)]:[OFERTA T3 (€)]])</f>
        <v>0</v>
      </c>
      <c r="AL24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24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24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24" s="12">
        <f>SUM(Tabla1[[#This Row],[OFERTA COST 1R ANY (€)]:[OFERTA COST 4T ANY (€)]])</f>
        <v>0</v>
      </c>
    </row>
    <row r="25" spans="1:41" ht="17.100000000000001" hidden="1" customHeight="1">
      <c r="A25" s="1">
        <v>910</v>
      </c>
      <c r="B25" s="1" t="s">
        <v>96</v>
      </c>
      <c r="C25" s="1">
        <v>21399</v>
      </c>
      <c r="D25" s="1" t="s">
        <v>104</v>
      </c>
      <c r="E25" s="1" t="s">
        <v>129</v>
      </c>
      <c r="F25" s="1" t="s">
        <v>97</v>
      </c>
      <c r="G25" s="1" t="s">
        <v>102</v>
      </c>
      <c r="H25" s="1" t="s">
        <v>103</v>
      </c>
      <c r="I25" s="1" t="s">
        <v>26</v>
      </c>
      <c r="J25" s="1" t="s">
        <v>36</v>
      </c>
      <c r="K25" s="1" t="s">
        <v>51</v>
      </c>
      <c r="L25" s="1" t="s">
        <v>29</v>
      </c>
      <c r="M25" s="1" t="s">
        <v>55</v>
      </c>
      <c r="O25" s="1" t="s">
        <v>38</v>
      </c>
      <c r="P25" s="15">
        <v>250</v>
      </c>
      <c r="Q25" s="15">
        <v>14</v>
      </c>
      <c r="R25" s="15">
        <f>+Tabla1[[#This Row],[Hores/acció ]]*Tabla1[[#This Row],[Nº Serveis]]</f>
        <v>3500</v>
      </c>
      <c r="S25" s="16">
        <v>0.5</v>
      </c>
      <c r="T25" s="16">
        <v>0.25</v>
      </c>
      <c r="U25" s="16">
        <v>0.25</v>
      </c>
      <c r="V25" s="16">
        <f>+Tabla1[[#This Row],[%T3]]+Tabla1[[#This Row],[%T2]]+Tabla1[[#This Row],[%T1]]</f>
        <v>1</v>
      </c>
      <c r="W25" s="15">
        <f>+Tabla1[[#This Row],[%T1]]*Tabla1[[#This Row],[T.Anual]]</f>
        <v>1750</v>
      </c>
      <c r="X25" s="15">
        <f>+Tabla1[[#This Row],[%T2]]*Tabla1[[#This Row],[T.Anual]]</f>
        <v>875</v>
      </c>
      <c r="Y25" s="15">
        <f>+Tabla1[[#This Row],[%T3]]*Tabla1[[#This Row],[T.Anual]]</f>
        <v>875</v>
      </c>
      <c r="Z25" s="14">
        <f>+PRODUCT(Tabla1[[#This Row],[T1 (h)]],VLOOKUP(Tabla1[[#This Row],[TIPUS PREU]],'MATRIU COSTOS'!$A$9:$M$11,2,FALSE))</f>
        <v>52496.85</v>
      </c>
      <c r="AA25" s="14">
        <f>+PRODUCT(Tabla1[[#This Row],[T2 (h)]],VLOOKUP(Tabla1[[#This Row],[TIPUS PREU]],'MATRIU COSTOS'!$A$9:$M$11,3,FALSE))</f>
        <v>26248.424999999999</v>
      </c>
      <c r="AB25" s="14">
        <f>+PRODUCT(Tabla1[[#This Row],[T3 (h)]],VLOOKUP(Tabla1[[#This Row],[TIPUS PREU]],'MATRIU COSTOS'!$A$9:$M$11,4,FALSE))</f>
        <v>28873.267500000002</v>
      </c>
      <c r="AC25" s="14">
        <f>SUM(Tabla1[[#This Row],[T1 (€)]:[T3 (€)]])</f>
        <v>107618.5425</v>
      </c>
      <c r="AD25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109770.91335000002</v>
      </c>
      <c r="AE25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111966.33161700002</v>
      </c>
      <c r="AF25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114205.65824934001</v>
      </c>
      <c r="AG25" s="14">
        <f>SUM(Tabla1[[#This Row],[COST 1R ANY]:[COST 4T ANY]])</f>
        <v>443561.44571634009</v>
      </c>
      <c r="AH25" s="12">
        <f>+PRODUCT(Tabla1[[#This Row],[T1 (h)]],VLOOKUP(Tabla1[[#This Row],[TIPUS PREU]],'MATRIU COSTOS'!$A$17:$M$19,2,FALSE))</f>
        <v>0</v>
      </c>
      <c r="AI25" s="12">
        <f>+PRODUCT(Tabla1[[#This Row],[T2 (h)]],VLOOKUP(Tabla1[[#This Row],[TIPUS PREU]],'MATRIU COSTOS'!$A$17:$M$19,3,FALSE))</f>
        <v>0</v>
      </c>
      <c r="AJ25" s="12">
        <f>+PRODUCT(Tabla1[[#This Row],[T3 (h)]],VLOOKUP(Tabla1[[#This Row],[TIPUS PREU]],'MATRIU COSTOS'!$A$17:$M$19,4,FALSE))</f>
        <v>0</v>
      </c>
      <c r="AK25" s="12">
        <f>SUM(Tabla1[[#This Row],[OFERTA T1 (€)]:[OFERTA T3 (€)]])</f>
        <v>0</v>
      </c>
      <c r="AL25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25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25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25" s="12">
        <f>SUM(Tabla1[[#This Row],[OFERTA COST 1R ANY (€)]:[OFERTA COST 4T ANY (€)]])</f>
        <v>0</v>
      </c>
    </row>
    <row r="26" spans="1:41" ht="17.100000000000001" hidden="1" customHeight="1">
      <c r="A26" s="1">
        <v>970</v>
      </c>
      <c r="B26" s="1" t="s">
        <v>150</v>
      </c>
      <c r="C26" s="1">
        <v>21533</v>
      </c>
      <c r="D26" s="1" t="s">
        <v>168</v>
      </c>
      <c r="E26" s="1" t="s">
        <v>129</v>
      </c>
      <c r="F26" s="1" t="s">
        <v>108</v>
      </c>
      <c r="G26" s="1" t="s">
        <v>109</v>
      </c>
      <c r="H26" s="1" t="s">
        <v>110</v>
      </c>
      <c r="I26" s="1" t="s">
        <v>26</v>
      </c>
      <c r="J26" s="1" t="s">
        <v>36</v>
      </c>
      <c r="K26" s="1" t="s">
        <v>51</v>
      </c>
      <c r="L26" s="1" t="s">
        <v>29</v>
      </c>
      <c r="M26" s="1" t="s">
        <v>55</v>
      </c>
      <c r="O26" s="1" t="s">
        <v>38</v>
      </c>
      <c r="P26" s="15">
        <v>250</v>
      </c>
      <c r="Q26" s="15">
        <v>24</v>
      </c>
      <c r="R26" s="15">
        <f>+Tabla1[[#This Row],[Hores/acció ]]*Tabla1[[#This Row],[Nº Serveis]]</f>
        <v>6000</v>
      </c>
      <c r="S26" s="16">
        <v>0.5</v>
      </c>
      <c r="T26" s="16">
        <v>0.25</v>
      </c>
      <c r="U26" s="16">
        <v>0.25</v>
      </c>
      <c r="V26" s="16">
        <f>+Tabla1[[#This Row],[%T3]]+Tabla1[[#This Row],[%T2]]+Tabla1[[#This Row],[%T1]]</f>
        <v>1</v>
      </c>
      <c r="W26" s="15">
        <f>+Tabla1[[#This Row],[%T1]]*Tabla1[[#This Row],[T.Anual]]</f>
        <v>3000</v>
      </c>
      <c r="X26" s="15">
        <f>+Tabla1[[#This Row],[%T2]]*Tabla1[[#This Row],[T.Anual]]</f>
        <v>1500</v>
      </c>
      <c r="Y26" s="15">
        <f>+Tabla1[[#This Row],[%T3]]*Tabla1[[#This Row],[T.Anual]]</f>
        <v>1500</v>
      </c>
      <c r="Z26" s="14">
        <f>+PRODUCT(Tabla1[[#This Row],[T1 (h)]],VLOOKUP(Tabla1[[#This Row],[TIPUS PREU]],'MATRIU COSTOS'!$A$9:$M$11,2,FALSE))</f>
        <v>89994.6</v>
      </c>
      <c r="AA26" s="14">
        <f>+PRODUCT(Tabla1[[#This Row],[T2 (h)]],VLOOKUP(Tabla1[[#This Row],[TIPUS PREU]],'MATRIU COSTOS'!$A$9:$M$11,3,FALSE))</f>
        <v>44997.3</v>
      </c>
      <c r="AB26" s="14">
        <f>+PRODUCT(Tabla1[[#This Row],[T3 (h)]],VLOOKUP(Tabla1[[#This Row],[TIPUS PREU]],'MATRIU COSTOS'!$A$9:$M$11,4,FALSE))</f>
        <v>49497.030000000006</v>
      </c>
      <c r="AC26" s="14">
        <f>SUM(Tabla1[[#This Row],[T1 (€)]:[T3 (€)]])</f>
        <v>184488.93000000002</v>
      </c>
      <c r="AD26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188178.70860000001</v>
      </c>
      <c r="AE26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191942.28277200001</v>
      </c>
      <c r="AF26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195781.12842744001</v>
      </c>
      <c r="AG26" s="14">
        <f>SUM(Tabla1[[#This Row],[COST 1R ANY]:[COST 4T ANY]])</f>
        <v>760391.0497994402</v>
      </c>
      <c r="AH26" s="12">
        <f>+PRODUCT(Tabla1[[#This Row],[T1 (h)]],VLOOKUP(Tabla1[[#This Row],[TIPUS PREU]],'MATRIU COSTOS'!$A$17:$M$19,2,FALSE))</f>
        <v>0</v>
      </c>
      <c r="AI26" s="12">
        <f>+PRODUCT(Tabla1[[#This Row],[T2 (h)]],VLOOKUP(Tabla1[[#This Row],[TIPUS PREU]],'MATRIU COSTOS'!$A$17:$M$19,3,FALSE))</f>
        <v>0</v>
      </c>
      <c r="AJ26" s="12">
        <f>+PRODUCT(Tabla1[[#This Row],[T3 (h)]],VLOOKUP(Tabla1[[#This Row],[TIPUS PREU]],'MATRIU COSTOS'!$A$17:$M$19,4,FALSE))</f>
        <v>0</v>
      </c>
      <c r="AK26" s="12">
        <f>SUM(Tabla1[[#This Row],[OFERTA T1 (€)]:[OFERTA T3 (€)]])</f>
        <v>0</v>
      </c>
      <c r="AL26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26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26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26" s="12">
        <f>SUM(Tabla1[[#This Row],[OFERTA COST 1R ANY (€)]:[OFERTA COST 4T ANY (€)]])</f>
        <v>0</v>
      </c>
    </row>
    <row r="27" spans="1:41" ht="17.100000000000001" hidden="1" customHeight="1">
      <c r="A27" s="1">
        <v>960</v>
      </c>
      <c r="B27" s="1" t="s">
        <v>150</v>
      </c>
      <c r="C27" s="1">
        <v>21533</v>
      </c>
      <c r="D27" s="1" t="s">
        <v>167</v>
      </c>
      <c r="E27" s="1" t="s">
        <v>129</v>
      </c>
      <c r="F27" s="1" t="s">
        <v>108</v>
      </c>
      <c r="G27" s="1" t="s">
        <v>116</v>
      </c>
      <c r="H27" s="1" t="s">
        <v>117</v>
      </c>
      <c r="I27" s="1" t="s">
        <v>26</v>
      </c>
      <c r="J27" s="1" t="s">
        <v>35</v>
      </c>
      <c r="K27" s="1" t="s">
        <v>51</v>
      </c>
      <c r="L27" s="1" t="s">
        <v>29</v>
      </c>
      <c r="M27" s="1" t="s">
        <v>55</v>
      </c>
      <c r="N27" s="1" t="s">
        <v>122</v>
      </c>
      <c r="O27" s="1" t="s">
        <v>38</v>
      </c>
      <c r="P27" s="15">
        <v>250</v>
      </c>
      <c r="Q27" s="15">
        <v>2</v>
      </c>
      <c r="R27" s="15">
        <f>+Tabla1[[#This Row],[Hores/acció ]]*Tabla1[[#This Row],[Nº Serveis]]</f>
        <v>500</v>
      </c>
      <c r="S27" s="16">
        <v>1</v>
      </c>
      <c r="T27" s="16">
        <v>0</v>
      </c>
      <c r="U27" s="16">
        <v>0</v>
      </c>
      <c r="V27" s="16">
        <f>+Tabla1[[#This Row],[%T3]]+Tabla1[[#This Row],[%T2]]+Tabla1[[#This Row],[%T1]]</f>
        <v>1</v>
      </c>
      <c r="W27" s="15">
        <f>+Tabla1[[#This Row],[%T1]]*Tabla1[[#This Row],[T.Anual]]</f>
        <v>500</v>
      </c>
      <c r="X27" s="15">
        <f>+Tabla1[[#This Row],[%T2]]*Tabla1[[#This Row],[T.Anual]]</f>
        <v>0</v>
      </c>
      <c r="Y27" s="15">
        <f>+Tabla1[[#This Row],[%T3]]*Tabla1[[#This Row],[T.Anual]]</f>
        <v>0</v>
      </c>
      <c r="Z27" s="14">
        <f>+PRODUCT(Tabla1[[#This Row],[T1 (h)]],VLOOKUP(Tabla1[[#This Row],[TIPUS PREU]],'MATRIU COSTOS'!$A$9:$M$11,2,FALSE))</f>
        <v>14999.1</v>
      </c>
      <c r="AA27" s="14">
        <f>+PRODUCT(Tabla1[[#This Row],[T2 (h)]],VLOOKUP(Tabla1[[#This Row],[TIPUS PREU]],'MATRIU COSTOS'!$A$9:$M$11,3,FALSE))</f>
        <v>0</v>
      </c>
      <c r="AB27" s="14">
        <f>+PRODUCT(Tabla1[[#This Row],[T3 (h)]],VLOOKUP(Tabla1[[#This Row],[TIPUS PREU]],'MATRIU COSTOS'!$A$9:$M$11,4,FALSE))</f>
        <v>0</v>
      </c>
      <c r="AC27" s="14">
        <f>SUM(Tabla1[[#This Row],[T1 (€)]:[T3 (€)]])</f>
        <v>14999.1</v>
      </c>
      <c r="AD27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15299.082</v>
      </c>
      <c r="AE27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15605.06364</v>
      </c>
      <c r="AF27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15917.164912800001</v>
      </c>
      <c r="AG27" s="14">
        <f>SUM(Tabla1[[#This Row],[COST 1R ANY]:[COST 4T ANY]])</f>
        <v>61820.4105528</v>
      </c>
      <c r="AH27" s="12">
        <f>+PRODUCT(Tabla1[[#This Row],[T1 (h)]],VLOOKUP(Tabla1[[#This Row],[TIPUS PREU]],'MATRIU COSTOS'!$A$17:$M$19,2,FALSE))</f>
        <v>0</v>
      </c>
      <c r="AI27" s="12">
        <f>+PRODUCT(Tabla1[[#This Row],[T2 (h)]],VLOOKUP(Tabla1[[#This Row],[TIPUS PREU]],'MATRIU COSTOS'!$A$17:$M$19,3,FALSE))</f>
        <v>0</v>
      </c>
      <c r="AJ27" s="12">
        <f>+PRODUCT(Tabla1[[#This Row],[T3 (h)]],VLOOKUP(Tabla1[[#This Row],[TIPUS PREU]],'MATRIU COSTOS'!$A$17:$M$19,4,FALSE))</f>
        <v>0</v>
      </c>
      <c r="AK27" s="12">
        <f>SUM(Tabla1[[#This Row],[OFERTA T1 (€)]:[OFERTA T3 (€)]])</f>
        <v>0</v>
      </c>
      <c r="AL27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27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27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27" s="12">
        <f>SUM(Tabla1[[#This Row],[OFERTA COST 1R ANY (€)]:[OFERTA COST 4T ANY (€)]])</f>
        <v>0</v>
      </c>
    </row>
    <row r="28" spans="1:41" ht="17.100000000000001" customHeight="1">
      <c r="A28" s="1">
        <v>920</v>
      </c>
      <c r="B28" s="1" t="s">
        <v>100</v>
      </c>
      <c r="C28" s="1">
        <v>21395</v>
      </c>
      <c r="D28" s="1" t="s">
        <v>119</v>
      </c>
      <c r="E28" s="1" t="s">
        <v>129</v>
      </c>
      <c r="F28" s="1" t="s">
        <v>97</v>
      </c>
      <c r="G28" s="1" t="s">
        <v>98</v>
      </c>
      <c r="H28" s="1" t="s">
        <v>99</v>
      </c>
      <c r="I28" s="1" t="s">
        <v>26</v>
      </c>
      <c r="J28" s="1" t="s">
        <v>32</v>
      </c>
      <c r="K28" s="1" t="s">
        <v>51</v>
      </c>
      <c r="L28" s="1" t="s">
        <v>33</v>
      </c>
      <c r="M28" s="1" t="s">
        <v>56</v>
      </c>
      <c r="O28" s="1" t="s">
        <v>38</v>
      </c>
      <c r="P28" s="15">
        <v>250</v>
      </c>
      <c r="Q28" s="15">
        <v>1.25</v>
      </c>
      <c r="R28" s="15">
        <f>+Tabla1[[#This Row],[Hores/acció ]]*Tabla1[[#This Row],[Nº Serveis]]</f>
        <v>312.5</v>
      </c>
      <c r="S28" s="16">
        <v>0</v>
      </c>
      <c r="T28" s="16">
        <v>0</v>
      </c>
      <c r="U28" s="16">
        <v>1</v>
      </c>
      <c r="V28" s="16">
        <f>+Tabla1[[#This Row],[%T3]]+Tabla1[[#This Row],[%T2]]+Tabla1[[#This Row],[%T1]]</f>
        <v>1</v>
      </c>
      <c r="W28" s="15">
        <f>+Tabla1[[#This Row],[%T1]]*Tabla1[[#This Row],[T.Anual]]</f>
        <v>0</v>
      </c>
      <c r="X28" s="15">
        <f>+Tabla1[[#This Row],[%T2]]*Tabla1[[#This Row],[T.Anual]]</f>
        <v>0</v>
      </c>
      <c r="Y28" s="15">
        <f>+Tabla1[[#This Row],[%T3]]*Tabla1[[#This Row],[T.Anual]]</f>
        <v>312.5</v>
      </c>
      <c r="Z28" s="14">
        <f>+PRODUCT(Tabla1[[#This Row],[T1 (h)]],VLOOKUP(Tabla1[[#This Row],[TIPUS PREU]],'MATRIU COSTOS'!$A$9:$M$11,2,FALSE))</f>
        <v>0</v>
      </c>
      <c r="AA28" s="14">
        <f>+PRODUCT(Tabla1[[#This Row],[T2 (h)]],VLOOKUP(Tabla1[[#This Row],[TIPUS PREU]],'MATRIU COSTOS'!$A$9:$M$11,3,FALSE))</f>
        <v>0</v>
      </c>
      <c r="AB28" s="14">
        <f>+PRODUCT(Tabla1[[#This Row],[T3 (h)]],VLOOKUP(Tabla1[[#This Row],[TIPUS PREU]],'MATRIU COSTOS'!$A$9:$M$11,4,FALSE))</f>
        <v>10627.44375</v>
      </c>
      <c r="AC28" s="14">
        <f>SUM(Tabla1[[#This Row],[T1 (€)]:[T3 (€)]])</f>
        <v>10627.44375</v>
      </c>
      <c r="AD28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10839.992625000001</v>
      </c>
      <c r="AE28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11056.792477500001</v>
      </c>
      <c r="AF28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11277.928327050002</v>
      </c>
      <c r="AG28" s="14">
        <f>SUM(Tabla1[[#This Row],[COST 1R ANY]:[COST 4T ANY]])</f>
        <v>43802.157179550006</v>
      </c>
      <c r="AH28" s="12">
        <f>+PRODUCT(Tabla1[[#This Row],[T1 (h)]],VLOOKUP(Tabla1[[#This Row],[TIPUS PREU]],'MATRIU COSTOS'!$A$17:$M$19,2,FALSE))</f>
        <v>0</v>
      </c>
      <c r="AI28" s="12">
        <f>+PRODUCT(Tabla1[[#This Row],[T2 (h)]],VLOOKUP(Tabla1[[#This Row],[TIPUS PREU]],'MATRIU COSTOS'!$A$17:$M$19,3,FALSE))</f>
        <v>0</v>
      </c>
      <c r="AJ28" s="12">
        <f>+PRODUCT(Tabla1[[#This Row],[T3 (h)]],VLOOKUP(Tabla1[[#This Row],[TIPUS PREU]],'MATRIU COSTOS'!$A$17:$M$19,4,FALSE))</f>
        <v>0</v>
      </c>
      <c r="AK28" s="12">
        <f>SUM(Tabla1[[#This Row],[OFERTA T1 (€)]:[OFERTA T3 (€)]])</f>
        <v>0</v>
      </c>
      <c r="AL28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28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28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28" s="12">
        <f>SUM(Tabla1[[#This Row],[OFERTA COST 1R ANY (€)]:[OFERTA COST 4T ANY (€)]])</f>
        <v>0</v>
      </c>
    </row>
    <row r="29" spans="1:41" ht="17.100000000000001" customHeight="1">
      <c r="A29" s="1">
        <v>920</v>
      </c>
      <c r="B29" s="1" t="s">
        <v>100</v>
      </c>
      <c r="C29" s="1">
        <v>21395</v>
      </c>
      <c r="D29" s="1" t="s">
        <v>119</v>
      </c>
      <c r="E29" s="1" t="s">
        <v>129</v>
      </c>
      <c r="F29" s="1" t="s">
        <v>97</v>
      </c>
      <c r="G29" s="1" t="s">
        <v>102</v>
      </c>
      <c r="H29" s="1" t="s">
        <v>103</v>
      </c>
      <c r="I29" s="1" t="s">
        <v>26</v>
      </c>
      <c r="J29" s="1" t="s">
        <v>32</v>
      </c>
      <c r="K29" s="1" t="s">
        <v>51</v>
      </c>
      <c r="L29" s="1" t="s">
        <v>33</v>
      </c>
      <c r="M29" s="1" t="s">
        <v>56</v>
      </c>
      <c r="O29" s="1" t="s">
        <v>38</v>
      </c>
      <c r="P29" s="15">
        <v>250</v>
      </c>
      <c r="Q29" s="15">
        <v>6</v>
      </c>
      <c r="R29" s="15">
        <f>+Tabla1[[#This Row],[Hores/acció ]]*Tabla1[[#This Row],[Nº Serveis]]</f>
        <v>1500</v>
      </c>
      <c r="S29" s="16">
        <v>0</v>
      </c>
      <c r="T29" s="16">
        <v>0</v>
      </c>
      <c r="U29" s="16">
        <v>1</v>
      </c>
      <c r="V29" s="16">
        <f>+Tabla1[[#This Row],[%T3]]+Tabla1[[#This Row],[%T2]]+Tabla1[[#This Row],[%T1]]</f>
        <v>1</v>
      </c>
      <c r="W29" s="15">
        <f>+Tabla1[[#This Row],[%T1]]*Tabla1[[#This Row],[T.Anual]]</f>
        <v>0</v>
      </c>
      <c r="X29" s="15">
        <f>+Tabla1[[#This Row],[%T2]]*Tabla1[[#This Row],[T.Anual]]</f>
        <v>0</v>
      </c>
      <c r="Y29" s="15">
        <f>+Tabla1[[#This Row],[%T3]]*Tabla1[[#This Row],[T.Anual]]</f>
        <v>1500</v>
      </c>
      <c r="Z29" s="14">
        <f>+PRODUCT(Tabla1[[#This Row],[T1 (h)]],VLOOKUP(Tabla1[[#This Row],[TIPUS PREU]],'MATRIU COSTOS'!$A$9:$M$11,2,FALSE))</f>
        <v>0</v>
      </c>
      <c r="AA29" s="14">
        <f>+PRODUCT(Tabla1[[#This Row],[T2 (h)]],VLOOKUP(Tabla1[[#This Row],[TIPUS PREU]],'MATRIU COSTOS'!$A$9:$M$11,3,FALSE))</f>
        <v>0</v>
      </c>
      <c r="AB29" s="14">
        <f>+PRODUCT(Tabla1[[#This Row],[T3 (h)]],VLOOKUP(Tabla1[[#This Row],[TIPUS PREU]],'MATRIU COSTOS'!$A$9:$M$11,4,FALSE))</f>
        <v>51011.73</v>
      </c>
      <c r="AC29" s="14">
        <f>SUM(Tabla1[[#This Row],[T1 (€)]:[T3 (€)]])</f>
        <v>51011.73</v>
      </c>
      <c r="AD29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52031.964600000007</v>
      </c>
      <c r="AE29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53072.603892000006</v>
      </c>
      <c r="AF29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54134.05596984001</v>
      </c>
      <c r="AG29" s="14">
        <f>SUM(Tabla1[[#This Row],[COST 1R ANY]:[COST 4T ANY]])</f>
        <v>210250.35446184003</v>
      </c>
      <c r="AH29" s="12">
        <f>+PRODUCT(Tabla1[[#This Row],[T1 (h)]],VLOOKUP(Tabla1[[#This Row],[TIPUS PREU]],'MATRIU COSTOS'!$A$17:$M$19,2,FALSE))</f>
        <v>0</v>
      </c>
      <c r="AI29" s="12">
        <f>+PRODUCT(Tabla1[[#This Row],[T2 (h)]],VLOOKUP(Tabla1[[#This Row],[TIPUS PREU]],'MATRIU COSTOS'!$A$17:$M$19,3,FALSE))</f>
        <v>0</v>
      </c>
      <c r="AJ29" s="12">
        <f>+PRODUCT(Tabla1[[#This Row],[T3 (h)]],VLOOKUP(Tabla1[[#This Row],[TIPUS PREU]],'MATRIU COSTOS'!$A$17:$M$19,4,FALSE))</f>
        <v>0</v>
      </c>
      <c r="AK29" s="12">
        <f>SUM(Tabla1[[#This Row],[OFERTA T1 (€)]:[OFERTA T3 (€)]])</f>
        <v>0</v>
      </c>
      <c r="AL29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29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29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29" s="12">
        <f>SUM(Tabla1[[#This Row],[OFERTA COST 1R ANY (€)]:[OFERTA COST 4T ANY (€)]])</f>
        <v>0</v>
      </c>
    </row>
    <row r="30" spans="1:41" ht="17.100000000000001" customHeight="1">
      <c r="A30" s="1">
        <v>920</v>
      </c>
      <c r="B30" s="1" t="s">
        <v>100</v>
      </c>
      <c r="C30" s="1">
        <v>21395</v>
      </c>
      <c r="D30" s="1" t="s">
        <v>119</v>
      </c>
      <c r="E30" s="1" t="s">
        <v>129</v>
      </c>
      <c r="F30" s="1" t="s">
        <v>97</v>
      </c>
      <c r="G30" s="1" t="s">
        <v>105</v>
      </c>
      <c r="H30" s="1" t="s">
        <v>123</v>
      </c>
      <c r="I30" s="1" t="s">
        <v>26</v>
      </c>
      <c r="J30" s="1" t="s">
        <v>32</v>
      </c>
      <c r="K30" s="1" t="s">
        <v>51</v>
      </c>
      <c r="L30" s="1" t="s">
        <v>33</v>
      </c>
      <c r="M30" s="1" t="s">
        <v>56</v>
      </c>
      <c r="O30" s="1" t="s">
        <v>38</v>
      </c>
      <c r="P30" s="15">
        <v>250</v>
      </c>
      <c r="Q30" s="15">
        <v>6</v>
      </c>
      <c r="R30" s="15">
        <f>+Tabla1[[#This Row],[Hores/acció ]]*Tabla1[[#This Row],[Nº Serveis]]</f>
        <v>1500</v>
      </c>
      <c r="S30" s="16">
        <v>0</v>
      </c>
      <c r="T30" s="16">
        <v>0</v>
      </c>
      <c r="U30" s="16">
        <v>1</v>
      </c>
      <c r="V30" s="16">
        <f>+Tabla1[[#This Row],[%T3]]+Tabla1[[#This Row],[%T2]]+Tabla1[[#This Row],[%T1]]</f>
        <v>1</v>
      </c>
      <c r="W30" s="15">
        <f>+Tabla1[[#This Row],[%T1]]*Tabla1[[#This Row],[T.Anual]]</f>
        <v>0</v>
      </c>
      <c r="X30" s="15">
        <f>+Tabla1[[#This Row],[%T2]]*Tabla1[[#This Row],[T.Anual]]</f>
        <v>0</v>
      </c>
      <c r="Y30" s="15">
        <f>+Tabla1[[#This Row],[%T3]]*Tabla1[[#This Row],[T.Anual]]</f>
        <v>1500</v>
      </c>
      <c r="Z30" s="14">
        <f>+PRODUCT(Tabla1[[#This Row],[T1 (h)]],VLOOKUP(Tabla1[[#This Row],[TIPUS PREU]],'MATRIU COSTOS'!$A$9:$M$11,2,FALSE))</f>
        <v>0</v>
      </c>
      <c r="AA30" s="14">
        <f>+PRODUCT(Tabla1[[#This Row],[T2 (h)]],VLOOKUP(Tabla1[[#This Row],[TIPUS PREU]],'MATRIU COSTOS'!$A$9:$M$11,3,FALSE))</f>
        <v>0</v>
      </c>
      <c r="AB30" s="14">
        <f>+PRODUCT(Tabla1[[#This Row],[T3 (h)]],VLOOKUP(Tabla1[[#This Row],[TIPUS PREU]],'MATRIU COSTOS'!$A$9:$M$11,4,FALSE))</f>
        <v>51011.73</v>
      </c>
      <c r="AC30" s="14">
        <f>SUM(Tabla1[[#This Row],[T1 (€)]:[T3 (€)]])</f>
        <v>51011.73</v>
      </c>
      <c r="AD30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52031.964600000007</v>
      </c>
      <c r="AE30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53072.603892000006</v>
      </c>
      <c r="AF30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54134.05596984001</v>
      </c>
      <c r="AG30" s="14">
        <f>SUM(Tabla1[[#This Row],[COST 1R ANY]:[COST 4T ANY]])</f>
        <v>210250.35446184003</v>
      </c>
      <c r="AH30" s="12">
        <f>+PRODUCT(Tabla1[[#This Row],[T1 (h)]],VLOOKUP(Tabla1[[#This Row],[TIPUS PREU]],'MATRIU COSTOS'!$A$17:$M$19,2,FALSE))</f>
        <v>0</v>
      </c>
      <c r="AI30" s="12">
        <f>+PRODUCT(Tabla1[[#This Row],[T2 (h)]],VLOOKUP(Tabla1[[#This Row],[TIPUS PREU]],'MATRIU COSTOS'!$A$17:$M$19,3,FALSE))</f>
        <v>0</v>
      </c>
      <c r="AJ30" s="12">
        <f>+PRODUCT(Tabla1[[#This Row],[T3 (h)]],VLOOKUP(Tabla1[[#This Row],[TIPUS PREU]],'MATRIU COSTOS'!$A$17:$M$19,4,FALSE))</f>
        <v>0</v>
      </c>
      <c r="AK30" s="12">
        <f>SUM(Tabla1[[#This Row],[OFERTA T1 (€)]:[OFERTA T3 (€)]])</f>
        <v>0</v>
      </c>
      <c r="AL30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30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30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30" s="12">
        <f>SUM(Tabla1[[#This Row],[OFERTA COST 1R ANY (€)]:[OFERTA COST 4T ANY (€)]])</f>
        <v>0</v>
      </c>
    </row>
    <row r="31" spans="1:41" ht="17.100000000000001" hidden="1" customHeight="1">
      <c r="A31" s="1">
        <v>980</v>
      </c>
      <c r="B31" s="1" t="s">
        <v>107</v>
      </c>
      <c r="C31" s="1">
        <v>21532</v>
      </c>
      <c r="D31" s="1" t="s">
        <v>120</v>
      </c>
      <c r="E31" s="1" t="s">
        <v>129</v>
      </c>
      <c r="F31" s="1" t="s">
        <v>108</v>
      </c>
      <c r="G31" s="1" t="s">
        <v>109</v>
      </c>
      <c r="H31" s="1" t="s">
        <v>110</v>
      </c>
      <c r="I31" s="1" t="s">
        <v>26</v>
      </c>
      <c r="J31" s="1" t="s">
        <v>32</v>
      </c>
      <c r="K31" s="1" t="s">
        <v>51</v>
      </c>
      <c r="L31" s="1" t="s">
        <v>33</v>
      </c>
      <c r="M31" s="1" t="s">
        <v>56</v>
      </c>
      <c r="O31" s="1" t="s">
        <v>38</v>
      </c>
      <c r="P31" s="15">
        <v>250</v>
      </c>
      <c r="Q31" s="15">
        <v>10</v>
      </c>
      <c r="R31" s="15">
        <f>+Tabla1[[#This Row],[Hores/acció ]]*Tabla1[[#This Row],[Nº Serveis]]</f>
        <v>2500</v>
      </c>
      <c r="S31" s="16">
        <v>0</v>
      </c>
      <c r="T31" s="16">
        <v>0</v>
      </c>
      <c r="U31" s="16">
        <v>1</v>
      </c>
      <c r="V31" s="16">
        <f>+Tabla1[[#This Row],[%T3]]+Tabla1[[#This Row],[%T2]]+Tabla1[[#This Row],[%T1]]</f>
        <v>1</v>
      </c>
      <c r="W31" s="15">
        <f>+Tabla1[[#This Row],[%T1]]*Tabla1[[#This Row],[T.Anual]]</f>
        <v>0</v>
      </c>
      <c r="X31" s="15">
        <f>+Tabla1[[#This Row],[%T2]]*Tabla1[[#This Row],[T.Anual]]</f>
        <v>0</v>
      </c>
      <c r="Y31" s="15">
        <f>+Tabla1[[#This Row],[%T3]]*Tabla1[[#This Row],[T.Anual]]</f>
        <v>2500</v>
      </c>
      <c r="Z31" s="14">
        <f>+PRODUCT(Tabla1[[#This Row],[T1 (h)]],VLOOKUP(Tabla1[[#This Row],[TIPUS PREU]],'MATRIU COSTOS'!$A$9:$M$11,2,FALSE))</f>
        <v>0</v>
      </c>
      <c r="AA31" s="14">
        <f>+PRODUCT(Tabla1[[#This Row],[T2 (h)]],VLOOKUP(Tabla1[[#This Row],[TIPUS PREU]],'MATRIU COSTOS'!$A$9:$M$11,3,FALSE))</f>
        <v>0</v>
      </c>
      <c r="AB31" s="14">
        <f>+PRODUCT(Tabla1[[#This Row],[T3 (h)]],VLOOKUP(Tabla1[[#This Row],[TIPUS PREU]],'MATRIU COSTOS'!$A$9:$M$11,4,FALSE))</f>
        <v>85019.55</v>
      </c>
      <c r="AC31" s="14">
        <f>SUM(Tabla1[[#This Row],[T1 (€)]:[T3 (€)]])</f>
        <v>85019.55</v>
      </c>
      <c r="AD31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86719.941000000006</v>
      </c>
      <c r="AE31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88454.339820000008</v>
      </c>
      <c r="AF31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90223.426616400015</v>
      </c>
      <c r="AG31" s="14">
        <f>SUM(Tabla1[[#This Row],[COST 1R ANY]:[COST 4T ANY]])</f>
        <v>350417.25743640005</v>
      </c>
      <c r="AH31" s="12">
        <f>+PRODUCT(Tabla1[[#This Row],[T1 (h)]],VLOOKUP(Tabla1[[#This Row],[TIPUS PREU]],'MATRIU COSTOS'!$A$17:$M$19,2,FALSE))</f>
        <v>0</v>
      </c>
      <c r="AI31" s="12">
        <f>+PRODUCT(Tabla1[[#This Row],[T2 (h)]],VLOOKUP(Tabla1[[#This Row],[TIPUS PREU]],'MATRIU COSTOS'!$A$17:$M$19,3,FALSE))</f>
        <v>0</v>
      </c>
      <c r="AJ31" s="12">
        <f>+PRODUCT(Tabla1[[#This Row],[T3 (h)]],VLOOKUP(Tabla1[[#This Row],[TIPUS PREU]],'MATRIU COSTOS'!$A$17:$M$19,4,FALSE))</f>
        <v>0</v>
      </c>
      <c r="AK31" s="12">
        <f>SUM(Tabla1[[#This Row],[OFERTA T1 (€)]:[OFERTA T3 (€)]])</f>
        <v>0</v>
      </c>
      <c r="AL31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31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31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31" s="12">
        <f>SUM(Tabla1[[#This Row],[OFERTA COST 1R ANY (€)]:[OFERTA COST 4T ANY (€)]])</f>
        <v>0</v>
      </c>
    </row>
    <row r="32" spans="1:41" ht="17.100000000000001" hidden="1" customHeight="1">
      <c r="A32" s="1">
        <v>980</v>
      </c>
      <c r="B32" s="1" t="s">
        <v>107</v>
      </c>
      <c r="C32" s="1">
        <v>21532</v>
      </c>
      <c r="D32" s="1" t="s">
        <v>120</v>
      </c>
      <c r="E32" s="1" t="s">
        <v>129</v>
      </c>
      <c r="F32" s="1" t="s">
        <v>108</v>
      </c>
      <c r="G32" s="1" t="s">
        <v>112</v>
      </c>
      <c r="H32" s="1" t="s">
        <v>113</v>
      </c>
      <c r="I32" s="1" t="s">
        <v>26</v>
      </c>
      <c r="J32" s="1" t="s">
        <v>32</v>
      </c>
      <c r="K32" s="1" t="s">
        <v>51</v>
      </c>
      <c r="L32" s="1" t="s">
        <v>33</v>
      </c>
      <c r="M32" s="1" t="s">
        <v>56</v>
      </c>
      <c r="O32" s="1" t="s">
        <v>38</v>
      </c>
      <c r="P32" s="15">
        <v>250</v>
      </c>
      <c r="Q32" s="15">
        <v>18.5</v>
      </c>
      <c r="R32" s="15">
        <f>+Tabla1[[#This Row],[Hores/acció ]]*Tabla1[[#This Row],[Nº Serveis]]</f>
        <v>4625</v>
      </c>
      <c r="S32" s="16">
        <v>0</v>
      </c>
      <c r="T32" s="16">
        <v>0</v>
      </c>
      <c r="U32" s="16">
        <v>1</v>
      </c>
      <c r="V32" s="16">
        <f>+Tabla1[[#This Row],[%T3]]+Tabla1[[#This Row],[%T2]]+Tabla1[[#This Row],[%T1]]</f>
        <v>1</v>
      </c>
      <c r="W32" s="15">
        <f>+Tabla1[[#This Row],[%T1]]*Tabla1[[#This Row],[T.Anual]]</f>
        <v>0</v>
      </c>
      <c r="X32" s="15">
        <f>+Tabla1[[#This Row],[%T2]]*Tabla1[[#This Row],[T.Anual]]</f>
        <v>0</v>
      </c>
      <c r="Y32" s="15">
        <f>+Tabla1[[#This Row],[%T3]]*Tabla1[[#This Row],[T.Anual]]</f>
        <v>4625</v>
      </c>
      <c r="Z32" s="14">
        <f>+PRODUCT(Tabla1[[#This Row],[T1 (h)]],VLOOKUP(Tabla1[[#This Row],[TIPUS PREU]],'MATRIU COSTOS'!$A$9:$M$11,2,FALSE))</f>
        <v>0</v>
      </c>
      <c r="AA32" s="14">
        <f>+PRODUCT(Tabla1[[#This Row],[T2 (h)]],VLOOKUP(Tabla1[[#This Row],[TIPUS PREU]],'MATRIU COSTOS'!$A$9:$M$11,3,FALSE))</f>
        <v>0</v>
      </c>
      <c r="AB32" s="14">
        <f>+PRODUCT(Tabla1[[#This Row],[T3 (h)]],VLOOKUP(Tabla1[[#This Row],[TIPUS PREU]],'MATRIU COSTOS'!$A$9:$M$11,4,FALSE))</f>
        <v>157286.16750000001</v>
      </c>
      <c r="AC32" s="14">
        <f>SUM(Tabla1[[#This Row],[T1 (€)]:[T3 (€)]])</f>
        <v>157286.16750000001</v>
      </c>
      <c r="AD32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160431.89085000003</v>
      </c>
      <c r="AE32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163640.52866700004</v>
      </c>
      <c r="AF32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166913.33924034002</v>
      </c>
      <c r="AG32" s="14">
        <f>SUM(Tabla1[[#This Row],[COST 1R ANY]:[COST 4T ANY]])</f>
        <v>648271.92625734012</v>
      </c>
      <c r="AH32" s="12">
        <f>+PRODUCT(Tabla1[[#This Row],[T1 (h)]],VLOOKUP(Tabla1[[#This Row],[TIPUS PREU]],'MATRIU COSTOS'!$A$17:$M$19,2,FALSE))</f>
        <v>0</v>
      </c>
      <c r="AI32" s="12">
        <f>+PRODUCT(Tabla1[[#This Row],[T2 (h)]],VLOOKUP(Tabla1[[#This Row],[TIPUS PREU]],'MATRIU COSTOS'!$A$17:$M$19,3,FALSE))</f>
        <v>0</v>
      </c>
      <c r="AJ32" s="12">
        <f>+PRODUCT(Tabla1[[#This Row],[T3 (h)]],VLOOKUP(Tabla1[[#This Row],[TIPUS PREU]],'MATRIU COSTOS'!$A$17:$M$19,4,FALSE))</f>
        <v>0</v>
      </c>
      <c r="AK32" s="12">
        <f>SUM(Tabla1[[#This Row],[OFERTA T1 (€)]:[OFERTA T3 (€)]])</f>
        <v>0</v>
      </c>
      <c r="AL32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32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32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32" s="12">
        <f>SUM(Tabla1[[#This Row],[OFERTA COST 1R ANY (€)]:[OFERTA COST 4T ANY (€)]])</f>
        <v>0</v>
      </c>
    </row>
    <row r="33" spans="1:41" ht="17.100000000000001" hidden="1" customHeight="1">
      <c r="A33" s="1">
        <v>980</v>
      </c>
      <c r="B33" s="1" t="s">
        <v>107</v>
      </c>
      <c r="C33" s="1">
        <v>21532</v>
      </c>
      <c r="D33" s="1" t="s">
        <v>120</v>
      </c>
      <c r="E33" s="1" t="s">
        <v>129</v>
      </c>
      <c r="F33" s="1" t="s">
        <v>108</v>
      </c>
      <c r="G33" s="1" t="s">
        <v>127</v>
      </c>
      <c r="H33" s="1" t="s">
        <v>126</v>
      </c>
      <c r="I33" s="1" t="s">
        <v>26</v>
      </c>
      <c r="J33" s="1" t="s">
        <v>32</v>
      </c>
      <c r="K33" s="1" t="s">
        <v>51</v>
      </c>
      <c r="L33" s="1" t="s">
        <v>33</v>
      </c>
      <c r="M33" s="1" t="s">
        <v>56</v>
      </c>
      <c r="O33" s="1" t="s">
        <v>38</v>
      </c>
      <c r="P33" s="15">
        <v>250</v>
      </c>
      <c r="Q33" s="15">
        <v>6.5</v>
      </c>
      <c r="R33" s="15">
        <f>+Tabla1[[#This Row],[Hores/acció ]]*Tabla1[[#This Row],[Nº Serveis]]</f>
        <v>1625</v>
      </c>
      <c r="S33" s="16">
        <v>0</v>
      </c>
      <c r="T33" s="16">
        <v>0</v>
      </c>
      <c r="U33" s="16">
        <v>1</v>
      </c>
      <c r="V33" s="16">
        <f>+Tabla1[[#This Row],[%T3]]+Tabla1[[#This Row],[%T2]]+Tabla1[[#This Row],[%T1]]</f>
        <v>1</v>
      </c>
      <c r="W33" s="15">
        <f>+Tabla1[[#This Row],[%T1]]*Tabla1[[#This Row],[T.Anual]]</f>
        <v>0</v>
      </c>
      <c r="X33" s="15">
        <f>+Tabla1[[#This Row],[%T2]]*Tabla1[[#This Row],[T.Anual]]</f>
        <v>0</v>
      </c>
      <c r="Y33" s="15">
        <f>+Tabla1[[#This Row],[%T3]]*Tabla1[[#This Row],[T.Anual]]</f>
        <v>1625</v>
      </c>
      <c r="Z33" s="14">
        <f>+PRODUCT(Tabla1[[#This Row],[T1 (h)]],VLOOKUP(Tabla1[[#This Row],[TIPUS PREU]],'MATRIU COSTOS'!$A$9:$M$11,2,FALSE))</f>
        <v>0</v>
      </c>
      <c r="AA33" s="14">
        <f>+PRODUCT(Tabla1[[#This Row],[T2 (h)]],VLOOKUP(Tabla1[[#This Row],[TIPUS PREU]],'MATRIU COSTOS'!$A$9:$M$11,3,FALSE))</f>
        <v>0</v>
      </c>
      <c r="AB33" s="14">
        <f>+PRODUCT(Tabla1[[#This Row],[T3 (h)]],VLOOKUP(Tabla1[[#This Row],[TIPUS PREU]],'MATRIU COSTOS'!$A$9:$M$11,4,FALSE))</f>
        <v>55262.707500000004</v>
      </c>
      <c r="AC33" s="14">
        <f>SUM(Tabla1[[#This Row],[T1 (€)]:[T3 (€)]])</f>
        <v>55262.707500000004</v>
      </c>
      <c r="AD33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56367.961650000005</v>
      </c>
      <c r="AE33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57495.320883000008</v>
      </c>
      <c r="AF33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58645.227300660008</v>
      </c>
      <c r="AG33" s="14">
        <f>SUM(Tabla1[[#This Row],[COST 1R ANY]:[COST 4T ANY]])</f>
        <v>227771.21733366002</v>
      </c>
      <c r="AH33" s="12">
        <f>+PRODUCT(Tabla1[[#This Row],[T1 (h)]],VLOOKUP(Tabla1[[#This Row],[TIPUS PREU]],'MATRIU COSTOS'!$A$17:$M$19,2,FALSE))</f>
        <v>0</v>
      </c>
      <c r="AI33" s="12">
        <f>+PRODUCT(Tabla1[[#This Row],[T2 (h)]],VLOOKUP(Tabla1[[#This Row],[TIPUS PREU]],'MATRIU COSTOS'!$A$17:$M$19,3,FALSE))</f>
        <v>0</v>
      </c>
      <c r="AJ33" s="12">
        <f>+PRODUCT(Tabla1[[#This Row],[T3 (h)]],VLOOKUP(Tabla1[[#This Row],[TIPUS PREU]],'MATRIU COSTOS'!$A$17:$M$19,4,FALSE))</f>
        <v>0</v>
      </c>
      <c r="AK33" s="12">
        <f>SUM(Tabla1[[#This Row],[OFERTA T1 (€)]:[OFERTA T3 (€)]])</f>
        <v>0</v>
      </c>
      <c r="AL33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33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33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33" s="12">
        <f>SUM(Tabla1[[#This Row],[OFERTA COST 1R ANY (€)]:[OFERTA COST 4T ANY (€)]])</f>
        <v>0</v>
      </c>
    </row>
    <row r="34" spans="1:41" ht="17.100000000000001" hidden="1" customHeight="1">
      <c r="A34" s="1">
        <v>910</v>
      </c>
      <c r="B34" s="1" t="s">
        <v>96</v>
      </c>
      <c r="C34" s="1">
        <v>21399</v>
      </c>
      <c r="D34" s="1" t="s">
        <v>104</v>
      </c>
      <c r="E34" s="1" t="s">
        <v>129</v>
      </c>
      <c r="F34" s="1" t="s">
        <v>97</v>
      </c>
      <c r="G34" s="1" t="s">
        <v>102</v>
      </c>
      <c r="H34" s="1" t="s">
        <v>103</v>
      </c>
      <c r="I34" s="1" t="s">
        <v>26</v>
      </c>
      <c r="J34" s="1" t="s">
        <v>36</v>
      </c>
      <c r="K34" s="1" t="s">
        <v>57</v>
      </c>
      <c r="L34" s="1" t="s">
        <v>29</v>
      </c>
      <c r="M34" s="1" t="s">
        <v>58</v>
      </c>
      <c r="O34" s="1" t="s">
        <v>46</v>
      </c>
      <c r="P34" s="15">
        <v>115</v>
      </c>
      <c r="Q34" s="15">
        <v>9</v>
      </c>
      <c r="R34" s="15">
        <f>+Tabla1[[#This Row],[Hores/acció ]]*Tabla1[[#This Row],[Nº Serveis]]</f>
        <v>1035</v>
      </c>
      <c r="S34" s="16">
        <v>1</v>
      </c>
      <c r="T34" s="16">
        <v>0</v>
      </c>
      <c r="U34" s="16">
        <v>0</v>
      </c>
      <c r="V34" s="16">
        <f>+Tabla1[[#This Row],[%T3]]+Tabla1[[#This Row],[%T2]]+Tabla1[[#This Row],[%T1]]</f>
        <v>1</v>
      </c>
      <c r="W34" s="15">
        <f>+Tabla1[[#This Row],[%T1]]*Tabla1[[#This Row],[T.Anual]]</f>
        <v>1035</v>
      </c>
      <c r="X34" s="15">
        <f>+Tabla1[[#This Row],[%T2]]*Tabla1[[#This Row],[T.Anual]]</f>
        <v>0</v>
      </c>
      <c r="Y34" s="15">
        <f>+Tabla1[[#This Row],[%T3]]*Tabla1[[#This Row],[T.Anual]]</f>
        <v>0</v>
      </c>
      <c r="Z34" s="14">
        <f>+PRODUCT(Tabla1[[#This Row],[T1 (h)]],VLOOKUP(Tabla1[[#This Row],[TIPUS PREU]],'MATRIU COSTOS'!$A$9:$M$11,2,FALSE))</f>
        <v>31048.137000000002</v>
      </c>
      <c r="AA34" s="14">
        <f>+PRODUCT(Tabla1[[#This Row],[T2 (h)]],VLOOKUP(Tabla1[[#This Row],[TIPUS PREU]],'MATRIU COSTOS'!$A$9:$M$11,3,FALSE))</f>
        <v>0</v>
      </c>
      <c r="AB34" s="14">
        <f>+PRODUCT(Tabla1[[#This Row],[T3 (h)]],VLOOKUP(Tabla1[[#This Row],[TIPUS PREU]],'MATRIU COSTOS'!$A$9:$M$11,4,FALSE))</f>
        <v>0</v>
      </c>
      <c r="AC34" s="14">
        <f>SUM(Tabla1[[#This Row],[T1 (€)]:[T3 (€)]])</f>
        <v>31048.137000000002</v>
      </c>
      <c r="AD34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31669.099740000001</v>
      </c>
      <c r="AE34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32302.481734800003</v>
      </c>
      <c r="AF34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32948.531369495999</v>
      </c>
      <c r="AG34" s="14">
        <f>SUM(Tabla1[[#This Row],[COST 1R ANY]:[COST 4T ANY]])</f>
        <v>127968.24984429602</v>
      </c>
      <c r="AH34" s="12">
        <f>+PRODUCT(Tabla1[[#This Row],[T1 (h)]],VLOOKUP(Tabla1[[#This Row],[TIPUS PREU]],'MATRIU COSTOS'!$A$17:$M$19,2,FALSE))</f>
        <v>0</v>
      </c>
      <c r="AI34" s="12">
        <f>+PRODUCT(Tabla1[[#This Row],[T2 (h)]],VLOOKUP(Tabla1[[#This Row],[TIPUS PREU]],'MATRIU COSTOS'!$A$17:$M$19,3,FALSE))</f>
        <v>0</v>
      </c>
      <c r="AJ34" s="12">
        <f>+PRODUCT(Tabla1[[#This Row],[T3 (h)]],VLOOKUP(Tabla1[[#This Row],[TIPUS PREU]],'MATRIU COSTOS'!$A$17:$M$19,4,FALSE))</f>
        <v>0</v>
      </c>
      <c r="AK34" s="12">
        <f>SUM(Tabla1[[#This Row],[OFERTA T1 (€)]:[OFERTA T3 (€)]])</f>
        <v>0</v>
      </c>
      <c r="AL34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34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34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34" s="12">
        <f>SUM(Tabla1[[#This Row],[OFERTA COST 1R ANY (€)]:[OFERTA COST 4T ANY (€)]])</f>
        <v>0</v>
      </c>
    </row>
    <row r="35" spans="1:41" ht="17.100000000000001" hidden="1" customHeight="1">
      <c r="A35" s="1">
        <v>970</v>
      </c>
      <c r="B35" s="1" t="s">
        <v>150</v>
      </c>
      <c r="C35" s="1">
        <v>21533</v>
      </c>
      <c r="D35" s="1" t="s">
        <v>168</v>
      </c>
      <c r="E35" s="1" t="s">
        <v>129</v>
      </c>
      <c r="F35" s="1" t="s">
        <v>108</v>
      </c>
      <c r="G35" s="1" t="s">
        <v>109</v>
      </c>
      <c r="H35" s="1" t="s">
        <v>110</v>
      </c>
      <c r="I35" s="1" t="s">
        <v>26</v>
      </c>
      <c r="J35" s="1" t="s">
        <v>36</v>
      </c>
      <c r="K35" s="1" t="s">
        <v>57</v>
      </c>
      <c r="L35" s="1" t="s">
        <v>29</v>
      </c>
      <c r="M35" s="1" t="s">
        <v>58</v>
      </c>
      <c r="O35" s="1" t="s">
        <v>46</v>
      </c>
      <c r="P35" s="15">
        <v>115</v>
      </c>
      <c r="Q35" s="15">
        <v>7</v>
      </c>
      <c r="R35" s="15">
        <f>+Tabla1[[#This Row],[Hores/acció ]]*Tabla1[[#This Row],[Nº Serveis]]</f>
        <v>805</v>
      </c>
      <c r="S35" s="16">
        <v>1</v>
      </c>
      <c r="T35" s="16">
        <v>0</v>
      </c>
      <c r="U35" s="16">
        <v>0</v>
      </c>
      <c r="V35" s="16">
        <f>+Tabla1[[#This Row],[%T3]]+Tabla1[[#This Row],[%T2]]+Tabla1[[#This Row],[%T1]]</f>
        <v>1</v>
      </c>
      <c r="W35" s="15">
        <f>+Tabla1[[#This Row],[%T1]]*Tabla1[[#This Row],[T.Anual]]</f>
        <v>805</v>
      </c>
      <c r="X35" s="15">
        <f>+Tabla1[[#This Row],[%T2]]*Tabla1[[#This Row],[T.Anual]]</f>
        <v>0</v>
      </c>
      <c r="Y35" s="15">
        <f>+Tabla1[[#This Row],[%T3]]*Tabla1[[#This Row],[T.Anual]]</f>
        <v>0</v>
      </c>
      <c r="Z35" s="14">
        <f>+PRODUCT(Tabla1[[#This Row],[T1 (h)]],VLOOKUP(Tabla1[[#This Row],[TIPUS PREU]],'MATRIU COSTOS'!$A$9:$M$11,2,FALSE))</f>
        <v>24148.550999999999</v>
      </c>
      <c r="AA35" s="14">
        <f>+PRODUCT(Tabla1[[#This Row],[T2 (h)]],VLOOKUP(Tabla1[[#This Row],[TIPUS PREU]],'MATRIU COSTOS'!$A$9:$M$11,3,FALSE))</f>
        <v>0</v>
      </c>
      <c r="AB35" s="14">
        <f>+PRODUCT(Tabla1[[#This Row],[T3 (h)]],VLOOKUP(Tabla1[[#This Row],[TIPUS PREU]],'MATRIU COSTOS'!$A$9:$M$11,4,FALSE))</f>
        <v>0</v>
      </c>
      <c r="AC35" s="14">
        <f>SUM(Tabla1[[#This Row],[T1 (€)]:[T3 (€)]])</f>
        <v>24148.550999999999</v>
      </c>
      <c r="AD35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24631.52202</v>
      </c>
      <c r="AE35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25124.152460400001</v>
      </c>
      <c r="AF35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25626.635509608001</v>
      </c>
      <c r="AG35" s="14">
        <f>SUM(Tabla1[[#This Row],[COST 1R ANY]:[COST 4T ANY]])</f>
        <v>99530.86099000799</v>
      </c>
      <c r="AH35" s="12">
        <f>+PRODUCT(Tabla1[[#This Row],[T1 (h)]],VLOOKUP(Tabla1[[#This Row],[TIPUS PREU]],'MATRIU COSTOS'!$A$17:$M$19,2,FALSE))</f>
        <v>0</v>
      </c>
      <c r="AI35" s="12">
        <f>+PRODUCT(Tabla1[[#This Row],[T2 (h)]],VLOOKUP(Tabla1[[#This Row],[TIPUS PREU]],'MATRIU COSTOS'!$A$17:$M$19,3,FALSE))</f>
        <v>0</v>
      </c>
      <c r="AJ35" s="12">
        <f>+PRODUCT(Tabla1[[#This Row],[T3 (h)]],VLOOKUP(Tabla1[[#This Row],[TIPUS PREU]],'MATRIU COSTOS'!$A$17:$M$19,4,FALSE))</f>
        <v>0</v>
      </c>
      <c r="AK35" s="12">
        <f>SUM(Tabla1[[#This Row],[OFERTA T1 (€)]:[OFERTA T3 (€)]])</f>
        <v>0</v>
      </c>
      <c r="AL35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35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35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35" s="12">
        <f>SUM(Tabla1[[#This Row],[OFERTA COST 1R ANY (€)]:[OFERTA COST 4T ANY (€)]])</f>
        <v>0</v>
      </c>
    </row>
    <row r="36" spans="1:41" ht="17.100000000000001" hidden="1" customHeight="1">
      <c r="A36" s="1">
        <v>960</v>
      </c>
      <c r="B36" s="1" t="s">
        <v>150</v>
      </c>
      <c r="C36" s="1">
        <v>21533</v>
      </c>
      <c r="D36" s="1" t="s">
        <v>167</v>
      </c>
      <c r="E36" s="1" t="s">
        <v>129</v>
      </c>
      <c r="F36" s="1" t="s">
        <v>108</v>
      </c>
      <c r="G36" s="1" t="s">
        <v>116</v>
      </c>
      <c r="H36" s="1" t="s">
        <v>117</v>
      </c>
      <c r="I36" s="1" t="s">
        <v>26</v>
      </c>
      <c r="J36" s="1" t="s">
        <v>35</v>
      </c>
      <c r="K36" s="1" t="s">
        <v>57</v>
      </c>
      <c r="L36" s="1" t="s">
        <v>29</v>
      </c>
      <c r="M36" s="1" t="s">
        <v>58</v>
      </c>
      <c r="N36" s="1" t="s">
        <v>122</v>
      </c>
      <c r="O36" s="1" t="s">
        <v>46</v>
      </c>
      <c r="P36" s="15">
        <v>115</v>
      </c>
      <c r="Q36" s="15">
        <v>2</v>
      </c>
      <c r="R36" s="15">
        <f>+Tabla1[[#This Row],[Hores/acció ]]*Tabla1[[#This Row],[Nº Serveis]]</f>
        <v>230</v>
      </c>
      <c r="S36" s="16">
        <v>1</v>
      </c>
      <c r="T36" s="16">
        <v>0</v>
      </c>
      <c r="U36" s="16">
        <v>0</v>
      </c>
      <c r="V36" s="16">
        <f>+Tabla1[[#This Row],[%T3]]+Tabla1[[#This Row],[%T2]]+Tabla1[[#This Row],[%T1]]</f>
        <v>1</v>
      </c>
      <c r="W36" s="15">
        <f>+Tabla1[[#This Row],[%T1]]*Tabla1[[#This Row],[T.Anual]]</f>
        <v>230</v>
      </c>
      <c r="X36" s="15">
        <f>+Tabla1[[#This Row],[%T2]]*Tabla1[[#This Row],[T.Anual]]</f>
        <v>0</v>
      </c>
      <c r="Y36" s="15">
        <f>+Tabla1[[#This Row],[%T3]]*Tabla1[[#This Row],[T.Anual]]</f>
        <v>0</v>
      </c>
      <c r="Z36" s="14">
        <f>+PRODUCT(Tabla1[[#This Row],[T1 (h)]],VLOOKUP(Tabla1[[#This Row],[TIPUS PREU]],'MATRIU COSTOS'!$A$9:$M$11,2,FALSE))</f>
        <v>6899.5860000000002</v>
      </c>
      <c r="AA36" s="14">
        <f>+PRODUCT(Tabla1[[#This Row],[T2 (h)]],VLOOKUP(Tabla1[[#This Row],[TIPUS PREU]],'MATRIU COSTOS'!$A$9:$M$11,3,FALSE))</f>
        <v>0</v>
      </c>
      <c r="AB36" s="14">
        <f>+PRODUCT(Tabla1[[#This Row],[T3 (h)]],VLOOKUP(Tabla1[[#This Row],[TIPUS PREU]],'MATRIU COSTOS'!$A$9:$M$11,4,FALSE))</f>
        <v>0</v>
      </c>
      <c r="AC36" s="14">
        <f>SUM(Tabla1[[#This Row],[T1 (€)]:[T3 (€)]])</f>
        <v>6899.5860000000002</v>
      </c>
      <c r="AD36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7037.5777200000002</v>
      </c>
      <c r="AE36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7178.3292744</v>
      </c>
      <c r="AF36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7321.8958598879999</v>
      </c>
      <c r="AG36" s="14">
        <f>SUM(Tabla1[[#This Row],[COST 1R ANY]:[COST 4T ANY]])</f>
        <v>28437.388854288001</v>
      </c>
      <c r="AH36" s="12">
        <f>+PRODUCT(Tabla1[[#This Row],[T1 (h)]],VLOOKUP(Tabla1[[#This Row],[TIPUS PREU]],'MATRIU COSTOS'!$A$17:$M$19,2,FALSE))</f>
        <v>0</v>
      </c>
      <c r="AI36" s="12">
        <f>+PRODUCT(Tabla1[[#This Row],[T2 (h)]],VLOOKUP(Tabla1[[#This Row],[TIPUS PREU]],'MATRIU COSTOS'!$A$17:$M$19,3,FALSE))</f>
        <v>0</v>
      </c>
      <c r="AJ36" s="12">
        <f>+PRODUCT(Tabla1[[#This Row],[T3 (h)]],VLOOKUP(Tabla1[[#This Row],[TIPUS PREU]],'MATRIU COSTOS'!$A$17:$M$19,4,FALSE))</f>
        <v>0</v>
      </c>
      <c r="AK36" s="12">
        <f>SUM(Tabla1[[#This Row],[OFERTA T1 (€)]:[OFERTA T3 (€)]])</f>
        <v>0</v>
      </c>
      <c r="AL36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36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36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36" s="12">
        <f>SUM(Tabla1[[#This Row],[OFERTA COST 1R ANY (€)]:[OFERTA COST 4T ANY (€)]])</f>
        <v>0</v>
      </c>
    </row>
    <row r="37" spans="1:41" ht="17.100000000000001" customHeight="1">
      <c r="A37" s="1">
        <v>920</v>
      </c>
      <c r="B37" s="1" t="s">
        <v>100</v>
      </c>
      <c r="C37" s="1">
        <v>21395</v>
      </c>
      <c r="D37" s="1" t="s">
        <v>119</v>
      </c>
      <c r="E37" s="1" t="s">
        <v>129</v>
      </c>
      <c r="F37" s="1" t="s">
        <v>97</v>
      </c>
      <c r="G37" s="1" t="s">
        <v>98</v>
      </c>
      <c r="H37" s="1" t="s">
        <v>99</v>
      </c>
      <c r="I37" s="1" t="s">
        <v>26</v>
      </c>
      <c r="J37" s="1" t="s">
        <v>32</v>
      </c>
      <c r="K37" s="1" t="s">
        <v>57</v>
      </c>
      <c r="L37" s="1" t="s">
        <v>33</v>
      </c>
      <c r="M37" s="1" t="s">
        <v>56</v>
      </c>
      <c r="O37" s="1" t="s">
        <v>46</v>
      </c>
      <c r="P37" s="15">
        <v>115</v>
      </c>
      <c r="Q37" s="15">
        <v>1.3</v>
      </c>
      <c r="R37" s="15">
        <f>+Tabla1[[#This Row],[Hores/acció ]]*Tabla1[[#This Row],[Nº Serveis]]</f>
        <v>149.5</v>
      </c>
      <c r="S37" s="16">
        <v>0</v>
      </c>
      <c r="T37" s="16">
        <v>0</v>
      </c>
      <c r="U37" s="16">
        <v>1</v>
      </c>
      <c r="V37" s="16">
        <f>+Tabla1[[#This Row],[%T3]]+Tabla1[[#This Row],[%T2]]+Tabla1[[#This Row],[%T1]]</f>
        <v>1</v>
      </c>
      <c r="W37" s="15">
        <f>+Tabla1[[#This Row],[%T1]]*Tabla1[[#This Row],[T.Anual]]</f>
        <v>0</v>
      </c>
      <c r="X37" s="15">
        <f>+Tabla1[[#This Row],[%T2]]*Tabla1[[#This Row],[T.Anual]]</f>
        <v>0</v>
      </c>
      <c r="Y37" s="15">
        <f>+Tabla1[[#This Row],[%T3]]*Tabla1[[#This Row],[T.Anual]]</f>
        <v>149.5</v>
      </c>
      <c r="Z37" s="14">
        <f>+PRODUCT(Tabla1[[#This Row],[T1 (h)]],VLOOKUP(Tabla1[[#This Row],[TIPUS PREU]],'MATRIU COSTOS'!$A$9:$M$11,2,FALSE))</f>
        <v>0</v>
      </c>
      <c r="AA37" s="14">
        <f>+PRODUCT(Tabla1[[#This Row],[T2 (h)]],VLOOKUP(Tabla1[[#This Row],[TIPUS PREU]],'MATRIU COSTOS'!$A$9:$M$11,3,FALSE))</f>
        <v>0</v>
      </c>
      <c r="AB37" s="14">
        <f>+PRODUCT(Tabla1[[#This Row],[T3 (h)]],VLOOKUP(Tabla1[[#This Row],[TIPUS PREU]],'MATRIU COSTOS'!$A$9:$M$11,4,FALSE))</f>
        <v>5084.1690900000003</v>
      </c>
      <c r="AC37" s="14">
        <f>SUM(Tabla1[[#This Row],[T1 (€)]:[T3 (€)]])</f>
        <v>5084.1690900000003</v>
      </c>
      <c r="AD37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5185.8524718000008</v>
      </c>
      <c r="AE37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5289.5695212360006</v>
      </c>
      <c r="AF37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5395.3609116607213</v>
      </c>
      <c r="AG37" s="14">
        <f>SUM(Tabla1[[#This Row],[COST 1R ANY]:[COST 4T ANY]])</f>
        <v>20954.951994696723</v>
      </c>
      <c r="AH37" s="12">
        <f>+PRODUCT(Tabla1[[#This Row],[T1 (h)]],VLOOKUP(Tabla1[[#This Row],[TIPUS PREU]],'MATRIU COSTOS'!$A$17:$M$19,2,FALSE))</f>
        <v>0</v>
      </c>
      <c r="AI37" s="12">
        <f>+PRODUCT(Tabla1[[#This Row],[T2 (h)]],VLOOKUP(Tabla1[[#This Row],[TIPUS PREU]],'MATRIU COSTOS'!$A$17:$M$19,3,FALSE))</f>
        <v>0</v>
      </c>
      <c r="AJ37" s="12">
        <f>+PRODUCT(Tabla1[[#This Row],[T3 (h)]],VLOOKUP(Tabla1[[#This Row],[TIPUS PREU]],'MATRIU COSTOS'!$A$17:$M$19,4,FALSE))</f>
        <v>0</v>
      </c>
      <c r="AK37" s="12">
        <f>SUM(Tabla1[[#This Row],[OFERTA T1 (€)]:[OFERTA T3 (€)]])</f>
        <v>0</v>
      </c>
      <c r="AL37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37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37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37" s="12">
        <f>SUM(Tabla1[[#This Row],[OFERTA COST 1R ANY (€)]:[OFERTA COST 4T ANY (€)]])</f>
        <v>0</v>
      </c>
    </row>
    <row r="38" spans="1:41" ht="17.100000000000001" customHeight="1">
      <c r="A38" s="1">
        <v>920</v>
      </c>
      <c r="B38" s="1" t="s">
        <v>100</v>
      </c>
      <c r="C38" s="1">
        <v>21395</v>
      </c>
      <c r="D38" s="1" t="s">
        <v>119</v>
      </c>
      <c r="E38" s="1" t="s">
        <v>129</v>
      </c>
      <c r="F38" s="1" t="s">
        <v>97</v>
      </c>
      <c r="G38" s="1" t="s">
        <v>102</v>
      </c>
      <c r="H38" s="1" t="s">
        <v>103</v>
      </c>
      <c r="I38" s="1" t="s">
        <v>26</v>
      </c>
      <c r="J38" s="1" t="s">
        <v>32</v>
      </c>
      <c r="K38" s="1" t="s">
        <v>57</v>
      </c>
      <c r="L38" s="1" t="s">
        <v>33</v>
      </c>
      <c r="M38" s="1" t="s">
        <v>56</v>
      </c>
      <c r="O38" s="1" t="s">
        <v>46</v>
      </c>
      <c r="P38" s="15">
        <v>115</v>
      </c>
      <c r="Q38" s="15">
        <v>10</v>
      </c>
      <c r="R38" s="15">
        <f>+Tabla1[[#This Row],[Hores/acció ]]*Tabla1[[#This Row],[Nº Serveis]]</f>
        <v>1150</v>
      </c>
      <c r="S38" s="16">
        <v>0</v>
      </c>
      <c r="T38" s="16">
        <v>0</v>
      </c>
      <c r="U38" s="16">
        <v>1</v>
      </c>
      <c r="V38" s="16">
        <f>+Tabla1[[#This Row],[%T3]]+Tabla1[[#This Row],[%T2]]+Tabla1[[#This Row],[%T1]]</f>
        <v>1</v>
      </c>
      <c r="W38" s="15">
        <f>+Tabla1[[#This Row],[%T1]]*Tabla1[[#This Row],[T.Anual]]</f>
        <v>0</v>
      </c>
      <c r="X38" s="15">
        <f>+Tabla1[[#This Row],[%T2]]*Tabla1[[#This Row],[T.Anual]]</f>
        <v>0</v>
      </c>
      <c r="Y38" s="15">
        <f>+Tabla1[[#This Row],[%T3]]*Tabla1[[#This Row],[T.Anual]]</f>
        <v>1150</v>
      </c>
      <c r="Z38" s="14">
        <f>+PRODUCT(Tabla1[[#This Row],[T1 (h)]],VLOOKUP(Tabla1[[#This Row],[TIPUS PREU]],'MATRIU COSTOS'!$A$9:$M$11,2,FALSE))</f>
        <v>0</v>
      </c>
      <c r="AA38" s="14">
        <f>+PRODUCT(Tabla1[[#This Row],[T2 (h)]],VLOOKUP(Tabla1[[#This Row],[TIPUS PREU]],'MATRIU COSTOS'!$A$9:$M$11,3,FALSE))</f>
        <v>0</v>
      </c>
      <c r="AB38" s="14">
        <f>+PRODUCT(Tabla1[[#This Row],[T3 (h)]],VLOOKUP(Tabla1[[#This Row],[TIPUS PREU]],'MATRIU COSTOS'!$A$9:$M$11,4,FALSE))</f>
        <v>39108.993000000002</v>
      </c>
      <c r="AC38" s="14">
        <f>SUM(Tabla1[[#This Row],[T1 (€)]:[T3 (€)]])</f>
        <v>39108.993000000002</v>
      </c>
      <c r="AD38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39891.172860000006</v>
      </c>
      <c r="AE38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40688.996317200006</v>
      </c>
      <c r="AF38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41502.776243544009</v>
      </c>
      <c r="AG38" s="14">
        <f>SUM(Tabla1[[#This Row],[COST 1R ANY]:[COST 4T ANY]])</f>
        <v>161191.93842074403</v>
      </c>
      <c r="AH38" s="12">
        <f>+PRODUCT(Tabla1[[#This Row],[T1 (h)]],VLOOKUP(Tabla1[[#This Row],[TIPUS PREU]],'MATRIU COSTOS'!$A$17:$M$19,2,FALSE))</f>
        <v>0</v>
      </c>
      <c r="AI38" s="12">
        <f>+PRODUCT(Tabla1[[#This Row],[T2 (h)]],VLOOKUP(Tabla1[[#This Row],[TIPUS PREU]],'MATRIU COSTOS'!$A$17:$M$19,3,FALSE))</f>
        <v>0</v>
      </c>
      <c r="AJ38" s="12">
        <f>+PRODUCT(Tabla1[[#This Row],[T3 (h)]],VLOOKUP(Tabla1[[#This Row],[TIPUS PREU]],'MATRIU COSTOS'!$A$17:$M$19,4,FALSE))</f>
        <v>0</v>
      </c>
      <c r="AK38" s="12">
        <f>SUM(Tabla1[[#This Row],[OFERTA T1 (€)]:[OFERTA T3 (€)]])</f>
        <v>0</v>
      </c>
      <c r="AL38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38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38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38" s="12">
        <f>SUM(Tabla1[[#This Row],[OFERTA COST 1R ANY (€)]:[OFERTA COST 4T ANY (€)]])</f>
        <v>0</v>
      </c>
    </row>
    <row r="39" spans="1:41" ht="17.100000000000001" customHeight="1">
      <c r="A39" s="1">
        <v>920</v>
      </c>
      <c r="B39" s="1" t="s">
        <v>100</v>
      </c>
      <c r="C39" s="1">
        <v>21395</v>
      </c>
      <c r="D39" s="1" t="s">
        <v>119</v>
      </c>
      <c r="E39" s="1" t="s">
        <v>129</v>
      </c>
      <c r="F39" s="1" t="s">
        <v>97</v>
      </c>
      <c r="G39" s="1" t="s">
        <v>105</v>
      </c>
      <c r="H39" s="1" t="s">
        <v>123</v>
      </c>
      <c r="I39" s="1" t="s">
        <v>26</v>
      </c>
      <c r="J39" s="1" t="s">
        <v>32</v>
      </c>
      <c r="K39" s="1" t="s">
        <v>57</v>
      </c>
      <c r="L39" s="1" t="s">
        <v>33</v>
      </c>
      <c r="M39" s="1" t="s">
        <v>56</v>
      </c>
      <c r="O39" s="1" t="s">
        <v>46</v>
      </c>
      <c r="P39" s="15">
        <v>115</v>
      </c>
      <c r="Q39" s="15">
        <v>6</v>
      </c>
      <c r="R39" s="15">
        <f>+Tabla1[[#This Row],[Hores/acció ]]*Tabla1[[#This Row],[Nº Serveis]]</f>
        <v>690</v>
      </c>
      <c r="S39" s="16">
        <v>0</v>
      </c>
      <c r="T39" s="16">
        <v>0</v>
      </c>
      <c r="U39" s="16">
        <v>1</v>
      </c>
      <c r="V39" s="16">
        <f>+Tabla1[[#This Row],[%T3]]+Tabla1[[#This Row],[%T2]]+Tabla1[[#This Row],[%T1]]</f>
        <v>1</v>
      </c>
      <c r="W39" s="15">
        <f>+Tabla1[[#This Row],[%T1]]*Tabla1[[#This Row],[T.Anual]]</f>
        <v>0</v>
      </c>
      <c r="X39" s="15">
        <f>+Tabla1[[#This Row],[%T2]]*Tabla1[[#This Row],[T.Anual]]</f>
        <v>0</v>
      </c>
      <c r="Y39" s="15">
        <f>+Tabla1[[#This Row],[%T3]]*Tabla1[[#This Row],[T.Anual]]</f>
        <v>690</v>
      </c>
      <c r="Z39" s="14">
        <f>+PRODUCT(Tabla1[[#This Row],[T1 (h)]],VLOOKUP(Tabla1[[#This Row],[TIPUS PREU]],'MATRIU COSTOS'!$A$9:$M$11,2,FALSE))</f>
        <v>0</v>
      </c>
      <c r="AA39" s="14">
        <f>+PRODUCT(Tabla1[[#This Row],[T2 (h)]],VLOOKUP(Tabla1[[#This Row],[TIPUS PREU]],'MATRIU COSTOS'!$A$9:$M$11,3,FALSE))</f>
        <v>0</v>
      </c>
      <c r="AB39" s="14">
        <f>+PRODUCT(Tabla1[[#This Row],[T3 (h)]],VLOOKUP(Tabla1[[#This Row],[TIPUS PREU]],'MATRIU COSTOS'!$A$9:$M$11,4,FALSE))</f>
        <v>23465.395800000002</v>
      </c>
      <c r="AC39" s="14">
        <f>SUM(Tabla1[[#This Row],[T1 (€)]:[T3 (€)]])</f>
        <v>23465.395800000002</v>
      </c>
      <c r="AD39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23934.703716000004</v>
      </c>
      <c r="AE39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24413.397790320003</v>
      </c>
      <c r="AF39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24901.665746126404</v>
      </c>
      <c r="AG39" s="14">
        <f>SUM(Tabla1[[#This Row],[COST 1R ANY]:[COST 4T ANY]])</f>
        <v>96715.163052446413</v>
      </c>
      <c r="AH39" s="12">
        <f>+PRODUCT(Tabla1[[#This Row],[T1 (h)]],VLOOKUP(Tabla1[[#This Row],[TIPUS PREU]],'MATRIU COSTOS'!$A$17:$M$19,2,FALSE))</f>
        <v>0</v>
      </c>
      <c r="AI39" s="12">
        <f>+PRODUCT(Tabla1[[#This Row],[T2 (h)]],VLOOKUP(Tabla1[[#This Row],[TIPUS PREU]],'MATRIU COSTOS'!$A$17:$M$19,3,FALSE))</f>
        <v>0</v>
      </c>
      <c r="AJ39" s="12">
        <f>+PRODUCT(Tabla1[[#This Row],[T3 (h)]],VLOOKUP(Tabla1[[#This Row],[TIPUS PREU]],'MATRIU COSTOS'!$A$17:$M$19,4,FALSE))</f>
        <v>0</v>
      </c>
      <c r="AK39" s="12">
        <f>SUM(Tabla1[[#This Row],[OFERTA T1 (€)]:[OFERTA T3 (€)]])</f>
        <v>0</v>
      </c>
      <c r="AL39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39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39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39" s="12">
        <f>SUM(Tabla1[[#This Row],[OFERTA COST 1R ANY (€)]:[OFERTA COST 4T ANY (€)]])</f>
        <v>0</v>
      </c>
    </row>
    <row r="40" spans="1:41" ht="17.100000000000001" hidden="1" customHeight="1">
      <c r="A40" s="1">
        <v>980</v>
      </c>
      <c r="B40" s="1" t="s">
        <v>107</v>
      </c>
      <c r="C40" s="1">
        <v>21532</v>
      </c>
      <c r="D40" s="1" t="s">
        <v>120</v>
      </c>
      <c r="E40" s="1" t="s">
        <v>129</v>
      </c>
      <c r="F40" s="1" t="s">
        <v>108</v>
      </c>
      <c r="G40" s="1" t="s">
        <v>109</v>
      </c>
      <c r="H40" s="1" t="s">
        <v>110</v>
      </c>
      <c r="I40" s="1" t="s">
        <v>26</v>
      </c>
      <c r="J40" s="1" t="s">
        <v>32</v>
      </c>
      <c r="K40" s="1" t="s">
        <v>57</v>
      </c>
      <c r="L40" s="1" t="s">
        <v>33</v>
      </c>
      <c r="M40" s="1" t="s">
        <v>56</v>
      </c>
      <c r="O40" s="1" t="s">
        <v>46</v>
      </c>
      <c r="P40" s="15">
        <v>115</v>
      </c>
      <c r="Q40" s="15">
        <v>4</v>
      </c>
      <c r="R40" s="15">
        <f>+Tabla1[[#This Row],[Hores/acció ]]*Tabla1[[#This Row],[Nº Serveis]]</f>
        <v>460</v>
      </c>
      <c r="S40" s="16">
        <v>0</v>
      </c>
      <c r="T40" s="16">
        <v>0</v>
      </c>
      <c r="U40" s="16">
        <v>1</v>
      </c>
      <c r="V40" s="16">
        <f>+Tabla1[[#This Row],[%T3]]+Tabla1[[#This Row],[%T2]]+Tabla1[[#This Row],[%T1]]</f>
        <v>1</v>
      </c>
      <c r="W40" s="15">
        <f>+Tabla1[[#This Row],[%T1]]*Tabla1[[#This Row],[T.Anual]]</f>
        <v>0</v>
      </c>
      <c r="X40" s="15">
        <f>+Tabla1[[#This Row],[%T2]]*Tabla1[[#This Row],[T.Anual]]</f>
        <v>0</v>
      </c>
      <c r="Y40" s="15">
        <f>+Tabla1[[#This Row],[%T3]]*Tabla1[[#This Row],[T.Anual]]</f>
        <v>460</v>
      </c>
      <c r="Z40" s="14">
        <f>+PRODUCT(Tabla1[[#This Row],[T1 (h)]],VLOOKUP(Tabla1[[#This Row],[TIPUS PREU]],'MATRIU COSTOS'!$A$9:$M$11,2,FALSE))</f>
        <v>0</v>
      </c>
      <c r="AA40" s="14">
        <f>+PRODUCT(Tabla1[[#This Row],[T2 (h)]],VLOOKUP(Tabla1[[#This Row],[TIPUS PREU]],'MATRIU COSTOS'!$A$9:$M$11,3,FALSE))</f>
        <v>0</v>
      </c>
      <c r="AB40" s="14">
        <f>+PRODUCT(Tabla1[[#This Row],[T3 (h)]],VLOOKUP(Tabla1[[#This Row],[TIPUS PREU]],'MATRIU COSTOS'!$A$9:$M$11,4,FALSE))</f>
        <v>15643.597200000002</v>
      </c>
      <c r="AC40" s="14">
        <f>SUM(Tabla1[[#This Row],[T1 (€)]:[T3 (€)]])</f>
        <v>15643.597200000002</v>
      </c>
      <c r="AD40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15956.469144000002</v>
      </c>
      <c r="AE40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16275.598526880001</v>
      </c>
      <c r="AF40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16601.110497417601</v>
      </c>
      <c r="AG40" s="14">
        <f>SUM(Tabla1[[#This Row],[COST 1R ANY]:[COST 4T ANY]])</f>
        <v>64476.775368297604</v>
      </c>
      <c r="AH40" s="12">
        <f>+PRODUCT(Tabla1[[#This Row],[T1 (h)]],VLOOKUP(Tabla1[[#This Row],[TIPUS PREU]],'MATRIU COSTOS'!$A$17:$M$19,2,FALSE))</f>
        <v>0</v>
      </c>
      <c r="AI40" s="12">
        <f>+PRODUCT(Tabla1[[#This Row],[T2 (h)]],VLOOKUP(Tabla1[[#This Row],[TIPUS PREU]],'MATRIU COSTOS'!$A$17:$M$19,3,FALSE))</f>
        <v>0</v>
      </c>
      <c r="AJ40" s="12">
        <f>+PRODUCT(Tabla1[[#This Row],[T3 (h)]],VLOOKUP(Tabla1[[#This Row],[TIPUS PREU]],'MATRIU COSTOS'!$A$17:$M$19,4,FALSE))</f>
        <v>0</v>
      </c>
      <c r="AK40" s="12">
        <f>SUM(Tabla1[[#This Row],[OFERTA T1 (€)]:[OFERTA T3 (€)]])</f>
        <v>0</v>
      </c>
      <c r="AL40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40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40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40" s="12">
        <f>SUM(Tabla1[[#This Row],[OFERTA COST 1R ANY (€)]:[OFERTA COST 4T ANY (€)]])</f>
        <v>0</v>
      </c>
    </row>
    <row r="41" spans="1:41" ht="17.100000000000001" hidden="1" customHeight="1">
      <c r="A41" s="1">
        <v>980</v>
      </c>
      <c r="B41" s="1" t="s">
        <v>107</v>
      </c>
      <c r="C41" s="1">
        <v>21532</v>
      </c>
      <c r="D41" s="1" t="s">
        <v>120</v>
      </c>
      <c r="E41" s="1" t="s">
        <v>129</v>
      </c>
      <c r="F41" s="1" t="s">
        <v>108</v>
      </c>
      <c r="G41" s="1" t="s">
        <v>112</v>
      </c>
      <c r="H41" s="1" t="s">
        <v>113</v>
      </c>
      <c r="I41" s="1" t="s">
        <v>26</v>
      </c>
      <c r="J41" s="1" t="s">
        <v>32</v>
      </c>
      <c r="K41" s="1" t="s">
        <v>57</v>
      </c>
      <c r="L41" s="1" t="s">
        <v>33</v>
      </c>
      <c r="M41" s="1" t="s">
        <v>56</v>
      </c>
      <c r="O41" s="1" t="s">
        <v>46</v>
      </c>
      <c r="P41" s="15">
        <v>64</v>
      </c>
      <c r="Q41" s="15">
        <v>19</v>
      </c>
      <c r="R41" s="15">
        <f>+Tabla1[[#This Row],[Hores/acció ]]*Tabla1[[#This Row],[Nº Serveis]]</f>
        <v>1216</v>
      </c>
      <c r="S41" s="16">
        <v>0</v>
      </c>
      <c r="T41" s="16">
        <v>0</v>
      </c>
      <c r="U41" s="16">
        <v>1</v>
      </c>
      <c r="V41" s="16">
        <f>+Tabla1[[#This Row],[%T3]]+Tabla1[[#This Row],[%T2]]+Tabla1[[#This Row],[%T1]]</f>
        <v>1</v>
      </c>
      <c r="W41" s="15">
        <f>+Tabla1[[#This Row],[%T1]]*Tabla1[[#This Row],[T.Anual]]</f>
        <v>0</v>
      </c>
      <c r="X41" s="15">
        <f>+Tabla1[[#This Row],[%T2]]*Tabla1[[#This Row],[T.Anual]]</f>
        <v>0</v>
      </c>
      <c r="Y41" s="15">
        <f>+Tabla1[[#This Row],[%T3]]*Tabla1[[#This Row],[T.Anual]]</f>
        <v>1216</v>
      </c>
      <c r="Z41" s="14">
        <f>+PRODUCT(Tabla1[[#This Row],[T1 (h)]],VLOOKUP(Tabla1[[#This Row],[TIPUS PREU]],'MATRIU COSTOS'!$A$9:$M$11,2,FALSE))</f>
        <v>0</v>
      </c>
      <c r="AA41" s="14">
        <f>+PRODUCT(Tabla1[[#This Row],[T2 (h)]],VLOOKUP(Tabla1[[#This Row],[TIPUS PREU]],'MATRIU COSTOS'!$A$9:$M$11,3,FALSE))</f>
        <v>0</v>
      </c>
      <c r="AB41" s="14">
        <f>+PRODUCT(Tabla1[[#This Row],[T3 (h)]],VLOOKUP(Tabla1[[#This Row],[TIPUS PREU]],'MATRIU COSTOS'!$A$9:$M$11,4,FALSE))</f>
        <v>41353.509120000002</v>
      </c>
      <c r="AC41" s="14">
        <f>SUM(Tabla1[[#This Row],[T1 (€)]:[T3 (€)]])</f>
        <v>41353.509120000002</v>
      </c>
      <c r="AD41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42180.579302400001</v>
      </c>
      <c r="AE41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43024.190888448007</v>
      </c>
      <c r="AF41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43884.674706216967</v>
      </c>
      <c r="AG41" s="14">
        <f>SUM(Tabla1[[#This Row],[COST 1R ANY]:[COST 4T ANY]])</f>
        <v>170442.95401706497</v>
      </c>
      <c r="AH41" s="12">
        <f>+PRODUCT(Tabla1[[#This Row],[T1 (h)]],VLOOKUP(Tabla1[[#This Row],[TIPUS PREU]],'MATRIU COSTOS'!$A$17:$M$19,2,FALSE))</f>
        <v>0</v>
      </c>
      <c r="AI41" s="12">
        <f>+PRODUCT(Tabla1[[#This Row],[T2 (h)]],VLOOKUP(Tabla1[[#This Row],[TIPUS PREU]],'MATRIU COSTOS'!$A$17:$M$19,3,FALSE))</f>
        <v>0</v>
      </c>
      <c r="AJ41" s="12">
        <f>+PRODUCT(Tabla1[[#This Row],[T3 (h)]],VLOOKUP(Tabla1[[#This Row],[TIPUS PREU]],'MATRIU COSTOS'!$A$17:$M$19,4,FALSE))</f>
        <v>0</v>
      </c>
      <c r="AK41" s="12">
        <f>SUM(Tabla1[[#This Row],[OFERTA T1 (€)]:[OFERTA T3 (€)]])</f>
        <v>0</v>
      </c>
      <c r="AL41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41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41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41" s="12">
        <f>SUM(Tabla1[[#This Row],[OFERTA COST 1R ANY (€)]:[OFERTA COST 4T ANY (€)]])</f>
        <v>0</v>
      </c>
    </row>
    <row r="42" spans="1:41" ht="17.100000000000001" hidden="1" customHeight="1">
      <c r="A42" s="1">
        <v>900</v>
      </c>
      <c r="B42" s="1" t="s">
        <v>96</v>
      </c>
      <c r="C42" s="1">
        <v>21638</v>
      </c>
      <c r="D42" s="1" t="s">
        <v>183</v>
      </c>
      <c r="E42" s="1" t="s">
        <v>129</v>
      </c>
      <c r="F42" s="1" t="s">
        <v>97</v>
      </c>
      <c r="G42" s="1" t="s">
        <v>102</v>
      </c>
      <c r="H42" s="1" t="s">
        <v>103</v>
      </c>
      <c r="I42" s="1" t="s">
        <v>26</v>
      </c>
      <c r="J42" s="1" t="s">
        <v>36</v>
      </c>
      <c r="K42" s="1" t="s">
        <v>130</v>
      </c>
      <c r="L42" s="1" t="s">
        <v>29</v>
      </c>
      <c r="M42" s="1" t="s">
        <v>131</v>
      </c>
      <c r="N42" s="1" t="s">
        <v>132</v>
      </c>
      <c r="O42" s="1" t="s">
        <v>133</v>
      </c>
      <c r="P42" s="15">
        <v>2</v>
      </c>
      <c r="Q42" s="15">
        <v>3</v>
      </c>
      <c r="R42" s="15">
        <f>+Tabla1[[#This Row],[Hores/acció ]]*Tabla1[[#This Row],[Nº Serveis]]</f>
        <v>6</v>
      </c>
      <c r="S42" s="16">
        <v>0</v>
      </c>
      <c r="T42" s="16">
        <v>1</v>
      </c>
      <c r="U42" s="16">
        <v>0</v>
      </c>
      <c r="V42" s="16">
        <f>+Tabla1[[#This Row],[%T3]]+Tabla1[[#This Row],[%T2]]+Tabla1[[#This Row],[%T1]]</f>
        <v>1</v>
      </c>
      <c r="W42" s="15">
        <f>+Tabla1[[#This Row],[%T1]]*Tabla1[[#This Row],[T.Anual]]</f>
        <v>0</v>
      </c>
      <c r="X42" s="15">
        <f>+Tabla1[[#This Row],[%T2]]*Tabla1[[#This Row],[T.Anual]]</f>
        <v>6</v>
      </c>
      <c r="Y42" s="15">
        <f>+Tabla1[[#This Row],[%T3]]*Tabla1[[#This Row],[T.Anual]]</f>
        <v>0</v>
      </c>
      <c r="Z42" s="14">
        <f>+PRODUCT(Tabla1[[#This Row],[T1 (h)]],VLOOKUP(Tabla1[[#This Row],[TIPUS PREU]],'MATRIU COSTOS'!$A$9:$M$11,2,FALSE))</f>
        <v>0</v>
      </c>
      <c r="AA42" s="14">
        <f>+PRODUCT(Tabla1[[#This Row],[T2 (h)]],VLOOKUP(Tabla1[[#This Row],[TIPUS PREU]],'MATRIU COSTOS'!$A$9:$M$11,3,FALSE))</f>
        <v>179.98920000000001</v>
      </c>
      <c r="AB42" s="14">
        <f>+PRODUCT(Tabla1[[#This Row],[T3 (h)]],VLOOKUP(Tabla1[[#This Row],[TIPUS PREU]],'MATRIU COSTOS'!$A$9:$M$11,4,FALSE))</f>
        <v>0</v>
      </c>
      <c r="AC42" s="14">
        <f>SUM(Tabla1[[#This Row],[T1 (€)]:[T3 (€)]])</f>
        <v>179.98920000000001</v>
      </c>
      <c r="AD42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183.58898400000001</v>
      </c>
      <c r="AE42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187.26076368000003</v>
      </c>
      <c r="AF42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191.00597895359999</v>
      </c>
      <c r="AG42" s="14">
        <f>SUM(Tabla1[[#This Row],[COST 1R ANY]:[COST 4T ANY]])</f>
        <v>741.84492663360004</v>
      </c>
      <c r="AH42" s="12">
        <f>+PRODUCT(Tabla1[[#This Row],[T1 (h)]],VLOOKUP(Tabla1[[#This Row],[TIPUS PREU]],'MATRIU COSTOS'!$A$17:$M$19,2,FALSE))</f>
        <v>0</v>
      </c>
      <c r="AI42" s="12">
        <f>+PRODUCT(Tabla1[[#This Row],[T2 (h)]],VLOOKUP(Tabla1[[#This Row],[TIPUS PREU]],'MATRIU COSTOS'!$A$17:$M$19,3,FALSE))</f>
        <v>0</v>
      </c>
      <c r="AJ42" s="12">
        <f>+PRODUCT(Tabla1[[#This Row],[T3 (h)]],VLOOKUP(Tabla1[[#This Row],[TIPUS PREU]],'MATRIU COSTOS'!$A$17:$M$19,4,FALSE))</f>
        <v>0</v>
      </c>
      <c r="AK42" s="12">
        <f>SUM(Tabla1[[#This Row],[OFERTA T1 (€)]:[OFERTA T3 (€)]])</f>
        <v>0</v>
      </c>
      <c r="AL42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42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42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42" s="12">
        <f>SUM(Tabla1[[#This Row],[OFERTA COST 1R ANY (€)]:[OFERTA COST 4T ANY (€)]])</f>
        <v>0</v>
      </c>
    </row>
    <row r="43" spans="1:41" ht="17.100000000000001" hidden="1" customHeight="1">
      <c r="A43" s="1">
        <v>900</v>
      </c>
      <c r="B43" s="1" t="s">
        <v>96</v>
      </c>
      <c r="C43" s="1">
        <v>21638</v>
      </c>
      <c r="D43" s="1" t="s">
        <v>183</v>
      </c>
      <c r="E43" s="1" t="s">
        <v>129</v>
      </c>
      <c r="F43" s="1" t="s">
        <v>97</v>
      </c>
      <c r="G43" s="1" t="s">
        <v>134</v>
      </c>
      <c r="H43" s="1" t="s">
        <v>135</v>
      </c>
      <c r="I43" s="1" t="s">
        <v>26</v>
      </c>
      <c r="J43" s="1" t="s">
        <v>35</v>
      </c>
      <c r="K43" s="1" t="s">
        <v>130</v>
      </c>
      <c r="L43" s="1" t="s">
        <v>29</v>
      </c>
      <c r="M43" s="1" t="s">
        <v>131</v>
      </c>
      <c r="N43" s="1" t="s">
        <v>132</v>
      </c>
      <c r="O43" s="1" t="s">
        <v>133</v>
      </c>
      <c r="P43" s="15">
        <v>2</v>
      </c>
      <c r="Q43" s="15">
        <v>3</v>
      </c>
      <c r="R43" s="15">
        <f>+Tabla1[[#This Row],[Hores/acció ]]*Tabla1[[#This Row],[Nº Serveis]]</f>
        <v>6</v>
      </c>
      <c r="S43" s="16">
        <v>0</v>
      </c>
      <c r="T43" s="16">
        <v>1</v>
      </c>
      <c r="U43" s="16">
        <v>0</v>
      </c>
      <c r="V43" s="16">
        <f>+Tabla1[[#This Row],[%T3]]+Tabla1[[#This Row],[%T2]]+Tabla1[[#This Row],[%T1]]</f>
        <v>1</v>
      </c>
      <c r="W43" s="15">
        <f>+Tabla1[[#This Row],[%T1]]*Tabla1[[#This Row],[T.Anual]]</f>
        <v>0</v>
      </c>
      <c r="X43" s="15">
        <f>+Tabla1[[#This Row],[%T2]]*Tabla1[[#This Row],[T.Anual]]</f>
        <v>6</v>
      </c>
      <c r="Y43" s="15">
        <f>+Tabla1[[#This Row],[%T3]]*Tabla1[[#This Row],[T.Anual]]</f>
        <v>0</v>
      </c>
      <c r="Z43" s="14">
        <f>+PRODUCT(Tabla1[[#This Row],[T1 (h)]],VLOOKUP(Tabla1[[#This Row],[TIPUS PREU]],'MATRIU COSTOS'!$A$9:$M$11,2,FALSE))</f>
        <v>0</v>
      </c>
      <c r="AA43" s="14">
        <f>+PRODUCT(Tabla1[[#This Row],[T2 (h)]],VLOOKUP(Tabla1[[#This Row],[TIPUS PREU]],'MATRIU COSTOS'!$A$9:$M$11,3,FALSE))</f>
        <v>179.98920000000001</v>
      </c>
      <c r="AB43" s="14">
        <f>+PRODUCT(Tabla1[[#This Row],[T3 (h)]],VLOOKUP(Tabla1[[#This Row],[TIPUS PREU]],'MATRIU COSTOS'!$A$9:$M$11,4,FALSE))</f>
        <v>0</v>
      </c>
      <c r="AC43" s="14">
        <f>SUM(Tabla1[[#This Row],[T1 (€)]:[T3 (€)]])</f>
        <v>179.98920000000001</v>
      </c>
      <c r="AD43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183.58898400000001</v>
      </c>
      <c r="AE43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187.26076368000003</v>
      </c>
      <c r="AF43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191.00597895359999</v>
      </c>
      <c r="AG43" s="14">
        <f>SUM(Tabla1[[#This Row],[COST 1R ANY]:[COST 4T ANY]])</f>
        <v>741.84492663360004</v>
      </c>
      <c r="AH43" s="12">
        <f>+PRODUCT(Tabla1[[#This Row],[T1 (h)]],VLOOKUP(Tabla1[[#This Row],[TIPUS PREU]],'MATRIU COSTOS'!$A$17:$M$19,2,FALSE))</f>
        <v>0</v>
      </c>
      <c r="AI43" s="12">
        <f>+PRODUCT(Tabla1[[#This Row],[T2 (h)]],VLOOKUP(Tabla1[[#This Row],[TIPUS PREU]],'MATRIU COSTOS'!$A$17:$M$19,3,FALSE))</f>
        <v>0</v>
      </c>
      <c r="AJ43" s="12">
        <f>+PRODUCT(Tabla1[[#This Row],[T3 (h)]],VLOOKUP(Tabla1[[#This Row],[TIPUS PREU]],'MATRIU COSTOS'!$A$17:$M$19,4,FALSE))</f>
        <v>0</v>
      </c>
      <c r="AK43" s="12">
        <f>SUM(Tabla1[[#This Row],[OFERTA T1 (€)]:[OFERTA T3 (€)]])</f>
        <v>0</v>
      </c>
      <c r="AL43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43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43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43" s="12">
        <f>SUM(Tabla1[[#This Row],[OFERTA COST 1R ANY (€)]:[OFERTA COST 4T ANY (€)]])</f>
        <v>0</v>
      </c>
    </row>
    <row r="44" spans="1:41" ht="17.100000000000001" hidden="1" customHeight="1">
      <c r="A44" s="1">
        <v>900</v>
      </c>
      <c r="B44" s="1" t="s">
        <v>96</v>
      </c>
      <c r="C44" s="1">
        <v>21638</v>
      </c>
      <c r="D44" s="1" t="s">
        <v>183</v>
      </c>
      <c r="E44" s="1" t="s">
        <v>129</v>
      </c>
      <c r="F44" s="1" t="s">
        <v>97</v>
      </c>
      <c r="G44" s="1" t="s">
        <v>137</v>
      </c>
      <c r="H44" s="1" t="s">
        <v>136</v>
      </c>
      <c r="I44" s="1" t="s">
        <v>26</v>
      </c>
      <c r="J44" s="1" t="s">
        <v>35</v>
      </c>
      <c r="K44" s="1" t="s">
        <v>130</v>
      </c>
      <c r="L44" s="1" t="s">
        <v>29</v>
      </c>
      <c r="M44" s="1" t="s">
        <v>131</v>
      </c>
      <c r="N44" s="1" t="s">
        <v>132</v>
      </c>
      <c r="O44" s="1" t="s">
        <v>133</v>
      </c>
      <c r="P44" s="15">
        <v>2</v>
      </c>
      <c r="Q44" s="15">
        <v>3</v>
      </c>
      <c r="R44" s="15">
        <f>+Tabla1[[#This Row],[Hores/acció ]]*Tabla1[[#This Row],[Nº Serveis]]</f>
        <v>6</v>
      </c>
      <c r="S44" s="16">
        <v>0</v>
      </c>
      <c r="T44" s="16">
        <v>1</v>
      </c>
      <c r="U44" s="16">
        <v>0</v>
      </c>
      <c r="V44" s="16">
        <f>+Tabla1[[#This Row],[%T3]]+Tabla1[[#This Row],[%T2]]+Tabla1[[#This Row],[%T1]]</f>
        <v>1</v>
      </c>
      <c r="W44" s="15">
        <f>+Tabla1[[#This Row],[%T1]]*Tabla1[[#This Row],[T.Anual]]</f>
        <v>0</v>
      </c>
      <c r="X44" s="15">
        <f>+Tabla1[[#This Row],[%T2]]*Tabla1[[#This Row],[T.Anual]]</f>
        <v>6</v>
      </c>
      <c r="Y44" s="15">
        <f>+Tabla1[[#This Row],[%T3]]*Tabla1[[#This Row],[T.Anual]]</f>
        <v>0</v>
      </c>
      <c r="Z44" s="14">
        <f>+PRODUCT(Tabla1[[#This Row],[T1 (h)]],VLOOKUP(Tabla1[[#This Row],[TIPUS PREU]],'MATRIU COSTOS'!$A$9:$M$11,2,FALSE))</f>
        <v>0</v>
      </c>
      <c r="AA44" s="14">
        <f>+PRODUCT(Tabla1[[#This Row],[T2 (h)]],VLOOKUP(Tabla1[[#This Row],[TIPUS PREU]],'MATRIU COSTOS'!$A$9:$M$11,3,FALSE))</f>
        <v>179.98920000000001</v>
      </c>
      <c r="AB44" s="14">
        <f>+PRODUCT(Tabla1[[#This Row],[T3 (h)]],VLOOKUP(Tabla1[[#This Row],[TIPUS PREU]],'MATRIU COSTOS'!$A$9:$M$11,4,FALSE))</f>
        <v>0</v>
      </c>
      <c r="AC44" s="14">
        <f>SUM(Tabla1[[#This Row],[T1 (€)]:[T3 (€)]])</f>
        <v>179.98920000000001</v>
      </c>
      <c r="AD44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183.58898400000001</v>
      </c>
      <c r="AE44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187.26076368000003</v>
      </c>
      <c r="AF44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191.00597895359999</v>
      </c>
      <c r="AG44" s="14">
        <f>SUM(Tabla1[[#This Row],[COST 1R ANY]:[COST 4T ANY]])</f>
        <v>741.84492663360004</v>
      </c>
      <c r="AH44" s="12">
        <f>+PRODUCT(Tabla1[[#This Row],[T1 (h)]],VLOOKUP(Tabla1[[#This Row],[TIPUS PREU]],'MATRIU COSTOS'!$A$17:$M$19,2,FALSE))</f>
        <v>0</v>
      </c>
      <c r="AI44" s="12">
        <f>+PRODUCT(Tabla1[[#This Row],[T2 (h)]],VLOOKUP(Tabla1[[#This Row],[TIPUS PREU]],'MATRIU COSTOS'!$A$17:$M$19,3,FALSE))</f>
        <v>0</v>
      </c>
      <c r="AJ44" s="12">
        <f>+PRODUCT(Tabla1[[#This Row],[T3 (h)]],VLOOKUP(Tabla1[[#This Row],[TIPUS PREU]],'MATRIU COSTOS'!$A$17:$M$19,4,FALSE))</f>
        <v>0</v>
      </c>
      <c r="AK44" s="12">
        <f>SUM(Tabla1[[#This Row],[OFERTA T1 (€)]:[OFERTA T3 (€)]])</f>
        <v>0</v>
      </c>
      <c r="AL44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44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44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44" s="12">
        <f>SUM(Tabla1[[#This Row],[OFERTA COST 1R ANY (€)]:[OFERTA COST 4T ANY (€)]])</f>
        <v>0</v>
      </c>
    </row>
    <row r="45" spans="1:41" ht="17.100000000000001" hidden="1" customHeight="1">
      <c r="A45" s="1">
        <v>900</v>
      </c>
      <c r="B45" s="1" t="s">
        <v>96</v>
      </c>
      <c r="C45" s="1">
        <v>21638</v>
      </c>
      <c r="D45" s="1" t="s">
        <v>183</v>
      </c>
      <c r="E45" s="1" t="s">
        <v>129</v>
      </c>
      <c r="F45" s="1" t="s">
        <v>97</v>
      </c>
      <c r="G45" s="1" t="s">
        <v>139</v>
      </c>
      <c r="H45" s="1" t="s">
        <v>138</v>
      </c>
      <c r="I45" s="1" t="s">
        <v>26</v>
      </c>
      <c r="J45" s="1" t="s">
        <v>35</v>
      </c>
      <c r="K45" s="1" t="s">
        <v>130</v>
      </c>
      <c r="L45" s="1" t="s">
        <v>29</v>
      </c>
      <c r="M45" s="1" t="s">
        <v>131</v>
      </c>
      <c r="N45" s="1" t="s">
        <v>132</v>
      </c>
      <c r="O45" s="1" t="s">
        <v>133</v>
      </c>
      <c r="P45" s="15">
        <v>2</v>
      </c>
      <c r="Q45" s="15">
        <v>3</v>
      </c>
      <c r="R45" s="15">
        <f>+Tabla1[[#This Row],[Hores/acció ]]*Tabla1[[#This Row],[Nº Serveis]]</f>
        <v>6</v>
      </c>
      <c r="S45" s="16">
        <v>0</v>
      </c>
      <c r="T45" s="16">
        <v>1</v>
      </c>
      <c r="U45" s="16">
        <v>0</v>
      </c>
      <c r="V45" s="16">
        <f>+Tabla1[[#This Row],[%T3]]+Tabla1[[#This Row],[%T2]]+Tabla1[[#This Row],[%T1]]</f>
        <v>1</v>
      </c>
      <c r="W45" s="15">
        <f>+Tabla1[[#This Row],[%T1]]*Tabla1[[#This Row],[T.Anual]]</f>
        <v>0</v>
      </c>
      <c r="X45" s="15">
        <f>+Tabla1[[#This Row],[%T2]]*Tabla1[[#This Row],[T.Anual]]</f>
        <v>6</v>
      </c>
      <c r="Y45" s="15">
        <f>+Tabla1[[#This Row],[%T3]]*Tabla1[[#This Row],[T.Anual]]</f>
        <v>0</v>
      </c>
      <c r="Z45" s="14">
        <f>+PRODUCT(Tabla1[[#This Row],[T1 (h)]],VLOOKUP(Tabla1[[#This Row],[TIPUS PREU]],'MATRIU COSTOS'!$A$9:$M$11,2,FALSE))</f>
        <v>0</v>
      </c>
      <c r="AA45" s="14">
        <f>+PRODUCT(Tabla1[[#This Row],[T2 (h)]],VLOOKUP(Tabla1[[#This Row],[TIPUS PREU]],'MATRIU COSTOS'!$A$9:$M$11,3,FALSE))</f>
        <v>179.98920000000001</v>
      </c>
      <c r="AB45" s="14">
        <f>+PRODUCT(Tabla1[[#This Row],[T3 (h)]],VLOOKUP(Tabla1[[#This Row],[TIPUS PREU]],'MATRIU COSTOS'!$A$9:$M$11,4,FALSE))</f>
        <v>0</v>
      </c>
      <c r="AC45" s="14">
        <f>SUM(Tabla1[[#This Row],[T1 (€)]:[T3 (€)]])</f>
        <v>179.98920000000001</v>
      </c>
      <c r="AD45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183.58898400000001</v>
      </c>
      <c r="AE45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187.26076368000003</v>
      </c>
      <c r="AF45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191.00597895359999</v>
      </c>
      <c r="AG45" s="14">
        <f>SUM(Tabla1[[#This Row],[COST 1R ANY]:[COST 4T ANY]])</f>
        <v>741.84492663360004</v>
      </c>
      <c r="AH45" s="12">
        <f>+PRODUCT(Tabla1[[#This Row],[T1 (h)]],VLOOKUP(Tabla1[[#This Row],[TIPUS PREU]],'MATRIU COSTOS'!$A$17:$M$19,2,FALSE))</f>
        <v>0</v>
      </c>
      <c r="AI45" s="12">
        <f>+PRODUCT(Tabla1[[#This Row],[T2 (h)]],VLOOKUP(Tabla1[[#This Row],[TIPUS PREU]],'MATRIU COSTOS'!$A$17:$M$19,3,FALSE))</f>
        <v>0</v>
      </c>
      <c r="AJ45" s="12">
        <f>+PRODUCT(Tabla1[[#This Row],[T3 (h)]],VLOOKUP(Tabla1[[#This Row],[TIPUS PREU]],'MATRIU COSTOS'!$A$17:$M$19,4,FALSE))</f>
        <v>0</v>
      </c>
      <c r="AK45" s="12">
        <f>SUM(Tabla1[[#This Row],[OFERTA T1 (€)]:[OFERTA T3 (€)]])</f>
        <v>0</v>
      </c>
      <c r="AL45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45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45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45" s="12">
        <f>SUM(Tabla1[[#This Row],[OFERTA COST 1R ANY (€)]:[OFERTA COST 4T ANY (€)]])</f>
        <v>0</v>
      </c>
    </row>
    <row r="46" spans="1:41" ht="17.100000000000001" hidden="1" customHeight="1">
      <c r="A46" s="1">
        <v>900</v>
      </c>
      <c r="B46" s="1" t="s">
        <v>96</v>
      </c>
      <c r="C46" s="1">
        <v>21638</v>
      </c>
      <c r="D46" s="1" t="s">
        <v>183</v>
      </c>
      <c r="E46" s="1" t="s">
        <v>129</v>
      </c>
      <c r="F46" s="1" t="s">
        <v>97</v>
      </c>
      <c r="G46" s="1" t="s">
        <v>98</v>
      </c>
      <c r="H46" s="1" t="s">
        <v>152</v>
      </c>
      <c r="I46" s="1" t="s">
        <v>26</v>
      </c>
      <c r="J46" s="1" t="s">
        <v>35</v>
      </c>
      <c r="K46" s="1" t="s">
        <v>130</v>
      </c>
      <c r="L46" s="1" t="s">
        <v>29</v>
      </c>
      <c r="M46" s="1" t="s">
        <v>131</v>
      </c>
      <c r="N46" s="1" t="s">
        <v>151</v>
      </c>
      <c r="O46" s="1" t="s">
        <v>31</v>
      </c>
      <c r="P46" s="15">
        <v>1</v>
      </c>
      <c r="Q46" s="15">
        <v>10</v>
      </c>
      <c r="R46" s="15">
        <f>+Tabla1[[#This Row],[Hores/acció ]]*Tabla1[[#This Row],[Nº Serveis]]</f>
        <v>10</v>
      </c>
      <c r="S46" s="16">
        <v>0.5</v>
      </c>
      <c r="T46" s="16">
        <v>0.5</v>
      </c>
      <c r="U46" s="16">
        <v>0</v>
      </c>
      <c r="V46" s="16">
        <f>+Tabla1[[#This Row],[%T3]]+Tabla1[[#This Row],[%T2]]+Tabla1[[#This Row],[%T1]]</f>
        <v>1</v>
      </c>
      <c r="W46" s="15">
        <f>+Tabla1[[#This Row],[%T1]]*Tabla1[[#This Row],[T.Anual]]</f>
        <v>5</v>
      </c>
      <c r="X46" s="15">
        <f>+Tabla1[[#This Row],[%T2]]*Tabla1[[#This Row],[T.Anual]]</f>
        <v>5</v>
      </c>
      <c r="Y46" s="15">
        <f>+Tabla1[[#This Row],[%T3]]*Tabla1[[#This Row],[T.Anual]]</f>
        <v>0</v>
      </c>
      <c r="Z46" s="14">
        <f>+PRODUCT(Tabla1[[#This Row],[T1 (h)]],VLOOKUP(Tabla1[[#This Row],[TIPUS PREU]],'MATRIU COSTOS'!$A$9:$M$11,2,FALSE))</f>
        <v>149.99100000000001</v>
      </c>
      <c r="AA46" s="14">
        <f>+PRODUCT(Tabla1[[#This Row],[T2 (h)]],VLOOKUP(Tabla1[[#This Row],[TIPUS PREU]],'MATRIU COSTOS'!$A$9:$M$11,3,FALSE))</f>
        <v>149.99100000000001</v>
      </c>
      <c r="AB46" s="14">
        <f>+PRODUCT(Tabla1[[#This Row],[T3 (h)]],VLOOKUP(Tabla1[[#This Row],[TIPUS PREU]],'MATRIU COSTOS'!$A$9:$M$11,4,FALSE))</f>
        <v>0</v>
      </c>
      <c r="AC46" s="14">
        <f>SUM(Tabla1[[#This Row],[T1 (€)]:[T3 (€)]])</f>
        <v>299.98200000000003</v>
      </c>
      <c r="AD46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305.98164000000003</v>
      </c>
      <c r="AE46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312.1012728</v>
      </c>
      <c r="AF46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318.34329825600003</v>
      </c>
      <c r="AG46" s="14">
        <f>SUM(Tabla1[[#This Row],[COST 1R ANY]:[COST 4T ANY]])</f>
        <v>1236.408211056</v>
      </c>
      <c r="AH46" s="12">
        <f>+PRODUCT(Tabla1[[#This Row],[T1 (h)]],VLOOKUP(Tabla1[[#This Row],[TIPUS PREU]],'MATRIU COSTOS'!$A$17:$M$19,2,FALSE))</f>
        <v>0</v>
      </c>
      <c r="AI46" s="12">
        <f>+PRODUCT(Tabla1[[#This Row],[T2 (h)]],VLOOKUP(Tabla1[[#This Row],[TIPUS PREU]],'MATRIU COSTOS'!$A$17:$M$19,3,FALSE))</f>
        <v>0</v>
      </c>
      <c r="AJ46" s="12">
        <f>+PRODUCT(Tabla1[[#This Row],[T3 (h)]],VLOOKUP(Tabla1[[#This Row],[TIPUS PREU]],'MATRIU COSTOS'!$A$17:$M$19,4,FALSE))</f>
        <v>0</v>
      </c>
      <c r="AK46" s="12">
        <f>SUM(Tabla1[[#This Row],[OFERTA T1 (€)]:[OFERTA T3 (€)]])</f>
        <v>0</v>
      </c>
      <c r="AL46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46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46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46" s="12">
        <f>SUM(Tabla1[[#This Row],[OFERTA COST 1R ANY (€)]:[OFERTA COST 4T ANY (€)]])</f>
        <v>0</v>
      </c>
    </row>
    <row r="47" spans="1:41" ht="17.100000000000001" hidden="1" customHeight="1">
      <c r="A47" s="1">
        <v>900</v>
      </c>
      <c r="B47" s="1" t="s">
        <v>96</v>
      </c>
      <c r="C47" s="1">
        <v>21638</v>
      </c>
      <c r="D47" s="1" t="s">
        <v>183</v>
      </c>
      <c r="E47" s="1" t="s">
        <v>129</v>
      </c>
      <c r="F47" s="1" t="s">
        <v>97</v>
      </c>
      <c r="G47" s="1" t="s">
        <v>139</v>
      </c>
      <c r="H47" s="1" t="s">
        <v>138</v>
      </c>
      <c r="I47" s="1" t="s">
        <v>26</v>
      </c>
      <c r="J47" s="1" t="s">
        <v>35</v>
      </c>
      <c r="K47" s="1" t="s">
        <v>130</v>
      </c>
      <c r="L47" s="1" t="s">
        <v>29</v>
      </c>
      <c r="M47" s="1" t="s">
        <v>131</v>
      </c>
      <c r="N47" s="1" t="s">
        <v>151</v>
      </c>
      <c r="O47" s="1" t="s">
        <v>31</v>
      </c>
      <c r="P47" s="15">
        <v>1</v>
      </c>
      <c r="Q47" s="15">
        <v>10</v>
      </c>
      <c r="R47" s="15">
        <f>+Tabla1[[#This Row],[Hores/acció ]]*Tabla1[[#This Row],[Nº Serveis]]</f>
        <v>10</v>
      </c>
      <c r="S47" s="16">
        <v>0.5</v>
      </c>
      <c r="T47" s="16">
        <v>0.5</v>
      </c>
      <c r="U47" s="16">
        <v>0</v>
      </c>
      <c r="V47" s="16">
        <f>+Tabla1[[#This Row],[%T3]]+Tabla1[[#This Row],[%T2]]+Tabla1[[#This Row],[%T1]]</f>
        <v>1</v>
      </c>
      <c r="W47" s="15">
        <f>+Tabla1[[#This Row],[%T1]]*Tabla1[[#This Row],[T.Anual]]</f>
        <v>5</v>
      </c>
      <c r="X47" s="15">
        <f>+Tabla1[[#This Row],[%T2]]*Tabla1[[#This Row],[T.Anual]]</f>
        <v>5</v>
      </c>
      <c r="Y47" s="15">
        <f>+Tabla1[[#This Row],[%T3]]*Tabla1[[#This Row],[T.Anual]]</f>
        <v>0</v>
      </c>
      <c r="Z47" s="14">
        <f>+PRODUCT(Tabla1[[#This Row],[T1 (h)]],VLOOKUP(Tabla1[[#This Row],[TIPUS PREU]],'MATRIU COSTOS'!$A$9:$M$11,2,FALSE))</f>
        <v>149.99100000000001</v>
      </c>
      <c r="AA47" s="14">
        <f>+PRODUCT(Tabla1[[#This Row],[T2 (h)]],VLOOKUP(Tabla1[[#This Row],[TIPUS PREU]],'MATRIU COSTOS'!$A$9:$M$11,3,FALSE))</f>
        <v>149.99100000000001</v>
      </c>
      <c r="AB47" s="14">
        <f>+PRODUCT(Tabla1[[#This Row],[T3 (h)]],VLOOKUP(Tabla1[[#This Row],[TIPUS PREU]],'MATRIU COSTOS'!$A$9:$M$11,4,FALSE))</f>
        <v>0</v>
      </c>
      <c r="AC47" s="14">
        <f>SUM(Tabla1[[#This Row],[T1 (€)]:[T3 (€)]])</f>
        <v>299.98200000000003</v>
      </c>
      <c r="AD47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305.98164000000003</v>
      </c>
      <c r="AE47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312.1012728</v>
      </c>
      <c r="AF47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318.34329825600003</v>
      </c>
      <c r="AG47" s="14">
        <f>SUM(Tabla1[[#This Row],[COST 1R ANY]:[COST 4T ANY]])</f>
        <v>1236.408211056</v>
      </c>
      <c r="AH47" s="12">
        <f>+PRODUCT(Tabla1[[#This Row],[T1 (h)]],VLOOKUP(Tabla1[[#This Row],[TIPUS PREU]],'MATRIU COSTOS'!$A$17:$M$19,2,FALSE))</f>
        <v>0</v>
      </c>
      <c r="AI47" s="12">
        <f>+PRODUCT(Tabla1[[#This Row],[T2 (h)]],VLOOKUP(Tabla1[[#This Row],[TIPUS PREU]],'MATRIU COSTOS'!$A$17:$M$19,3,FALSE))</f>
        <v>0</v>
      </c>
      <c r="AJ47" s="12">
        <f>+PRODUCT(Tabla1[[#This Row],[T3 (h)]],VLOOKUP(Tabla1[[#This Row],[TIPUS PREU]],'MATRIU COSTOS'!$A$17:$M$19,4,FALSE))</f>
        <v>0</v>
      </c>
      <c r="AK47" s="12">
        <f>SUM(Tabla1[[#This Row],[OFERTA T1 (€)]:[OFERTA T3 (€)]])</f>
        <v>0</v>
      </c>
      <c r="AL47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47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47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47" s="12">
        <f>SUM(Tabla1[[#This Row],[OFERTA COST 1R ANY (€)]:[OFERTA COST 4T ANY (€)]])</f>
        <v>0</v>
      </c>
    </row>
    <row r="48" spans="1:41" ht="17.100000000000001" hidden="1" customHeight="1">
      <c r="A48" s="1">
        <v>900</v>
      </c>
      <c r="B48" s="1" t="s">
        <v>96</v>
      </c>
      <c r="C48" s="1">
        <v>21638</v>
      </c>
      <c r="D48" s="1" t="s">
        <v>183</v>
      </c>
      <c r="E48" s="1" t="s">
        <v>129</v>
      </c>
      <c r="F48" s="1" t="s">
        <v>97</v>
      </c>
      <c r="G48" s="1" t="s">
        <v>137</v>
      </c>
      <c r="H48" s="1" t="s">
        <v>136</v>
      </c>
      <c r="I48" s="1" t="s">
        <v>26</v>
      </c>
      <c r="J48" s="1" t="s">
        <v>35</v>
      </c>
      <c r="K48" s="1" t="s">
        <v>130</v>
      </c>
      <c r="L48" s="1" t="s">
        <v>29</v>
      </c>
      <c r="M48" s="1" t="s">
        <v>131</v>
      </c>
      <c r="N48" s="1" t="s">
        <v>151</v>
      </c>
      <c r="O48" s="1" t="s">
        <v>31</v>
      </c>
      <c r="P48" s="15">
        <v>1</v>
      </c>
      <c r="Q48" s="15">
        <v>10</v>
      </c>
      <c r="R48" s="15">
        <f>+Tabla1[[#This Row],[Hores/acció ]]*Tabla1[[#This Row],[Nº Serveis]]</f>
        <v>10</v>
      </c>
      <c r="S48" s="16">
        <v>0.5</v>
      </c>
      <c r="T48" s="16">
        <v>0.5</v>
      </c>
      <c r="U48" s="16">
        <v>0</v>
      </c>
      <c r="V48" s="16">
        <f>+Tabla1[[#This Row],[%T3]]+Tabla1[[#This Row],[%T2]]+Tabla1[[#This Row],[%T1]]</f>
        <v>1</v>
      </c>
      <c r="W48" s="15">
        <f>+Tabla1[[#This Row],[%T1]]*Tabla1[[#This Row],[T.Anual]]</f>
        <v>5</v>
      </c>
      <c r="X48" s="15">
        <f>+Tabla1[[#This Row],[%T2]]*Tabla1[[#This Row],[T.Anual]]</f>
        <v>5</v>
      </c>
      <c r="Y48" s="15">
        <f>+Tabla1[[#This Row],[%T3]]*Tabla1[[#This Row],[T.Anual]]</f>
        <v>0</v>
      </c>
      <c r="Z48" s="14">
        <f>+PRODUCT(Tabla1[[#This Row],[T1 (h)]],VLOOKUP(Tabla1[[#This Row],[TIPUS PREU]],'MATRIU COSTOS'!$A$9:$M$11,2,FALSE))</f>
        <v>149.99100000000001</v>
      </c>
      <c r="AA48" s="14">
        <f>+PRODUCT(Tabla1[[#This Row],[T2 (h)]],VLOOKUP(Tabla1[[#This Row],[TIPUS PREU]],'MATRIU COSTOS'!$A$9:$M$11,3,FALSE))</f>
        <v>149.99100000000001</v>
      </c>
      <c r="AB48" s="14">
        <f>+PRODUCT(Tabla1[[#This Row],[T3 (h)]],VLOOKUP(Tabla1[[#This Row],[TIPUS PREU]],'MATRIU COSTOS'!$A$9:$M$11,4,FALSE))</f>
        <v>0</v>
      </c>
      <c r="AC48" s="14">
        <f>SUM(Tabla1[[#This Row],[T1 (€)]:[T3 (€)]])</f>
        <v>299.98200000000003</v>
      </c>
      <c r="AD48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305.98164000000003</v>
      </c>
      <c r="AE48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312.1012728</v>
      </c>
      <c r="AF48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318.34329825600003</v>
      </c>
      <c r="AG48" s="14">
        <f>SUM(Tabla1[[#This Row],[COST 1R ANY]:[COST 4T ANY]])</f>
        <v>1236.408211056</v>
      </c>
      <c r="AH48" s="12">
        <f>+PRODUCT(Tabla1[[#This Row],[T1 (h)]],VLOOKUP(Tabla1[[#This Row],[TIPUS PREU]],'MATRIU COSTOS'!$A$17:$M$19,2,FALSE))</f>
        <v>0</v>
      </c>
      <c r="AI48" s="12">
        <f>+PRODUCT(Tabla1[[#This Row],[T2 (h)]],VLOOKUP(Tabla1[[#This Row],[TIPUS PREU]],'MATRIU COSTOS'!$A$17:$M$19,3,FALSE))</f>
        <v>0</v>
      </c>
      <c r="AJ48" s="12">
        <f>+PRODUCT(Tabla1[[#This Row],[T3 (h)]],VLOOKUP(Tabla1[[#This Row],[TIPUS PREU]],'MATRIU COSTOS'!$A$17:$M$19,4,FALSE))</f>
        <v>0</v>
      </c>
      <c r="AK48" s="12">
        <f>SUM(Tabla1[[#This Row],[OFERTA T1 (€)]:[OFERTA T3 (€)]])</f>
        <v>0</v>
      </c>
      <c r="AL48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48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48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48" s="12">
        <f>SUM(Tabla1[[#This Row],[OFERTA COST 1R ANY (€)]:[OFERTA COST 4T ANY (€)]])</f>
        <v>0</v>
      </c>
    </row>
    <row r="49" spans="1:41" ht="17.100000000000001" hidden="1" customHeight="1">
      <c r="A49" s="1">
        <v>900</v>
      </c>
      <c r="B49" s="1" t="s">
        <v>96</v>
      </c>
      <c r="C49" s="1">
        <v>21638</v>
      </c>
      <c r="D49" s="1" t="s">
        <v>183</v>
      </c>
      <c r="E49" s="1" t="s">
        <v>129</v>
      </c>
      <c r="F49" s="1" t="s">
        <v>97</v>
      </c>
      <c r="G49" s="1" t="s">
        <v>105</v>
      </c>
      <c r="H49" s="1" t="s">
        <v>106</v>
      </c>
      <c r="I49" s="1" t="s">
        <v>26</v>
      </c>
      <c r="J49" s="1" t="s">
        <v>35</v>
      </c>
      <c r="K49" s="1" t="s">
        <v>130</v>
      </c>
      <c r="L49" s="1" t="s">
        <v>29</v>
      </c>
      <c r="M49" s="1" t="s">
        <v>131</v>
      </c>
      <c r="N49" s="1" t="s">
        <v>151</v>
      </c>
      <c r="O49" s="1" t="s">
        <v>31</v>
      </c>
      <c r="P49" s="15">
        <v>1</v>
      </c>
      <c r="Q49" s="15">
        <v>10</v>
      </c>
      <c r="R49" s="15">
        <f>+Tabla1[[#This Row],[Hores/acció ]]*Tabla1[[#This Row],[Nº Serveis]]</f>
        <v>10</v>
      </c>
      <c r="S49" s="16">
        <v>0.5</v>
      </c>
      <c r="T49" s="16">
        <v>0.5</v>
      </c>
      <c r="U49" s="16">
        <v>0</v>
      </c>
      <c r="V49" s="16">
        <f>+Tabla1[[#This Row],[%T3]]+Tabla1[[#This Row],[%T2]]+Tabla1[[#This Row],[%T1]]</f>
        <v>1</v>
      </c>
      <c r="W49" s="15">
        <f>+Tabla1[[#This Row],[%T1]]*Tabla1[[#This Row],[T.Anual]]</f>
        <v>5</v>
      </c>
      <c r="X49" s="15">
        <f>+Tabla1[[#This Row],[%T2]]*Tabla1[[#This Row],[T.Anual]]</f>
        <v>5</v>
      </c>
      <c r="Y49" s="15">
        <f>+Tabla1[[#This Row],[%T3]]*Tabla1[[#This Row],[T.Anual]]</f>
        <v>0</v>
      </c>
      <c r="Z49" s="14">
        <f>+PRODUCT(Tabla1[[#This Row],[T1 (h)]],VLOOKUP(Tabla1[[#This Row],[TIPUS PREU]],'MATRIU COSTOS'!$A$9:$M$11,2,FALSE))</f>
        <v>149.99100000000001</v>
      </c>
      <c r="AA49" s="14">
        <f>+PRODUCT(Tabla1[[#This Row],[T2 (h)]],VLOOKUP(Tabla1[[#This Row],[TIPUS PREU]],'MATRIU COSTOS'!$A$9:$M$11,3,FALSE))</f>
        <v>149.99100000000001</v>
      </c>
      <c r="AB49" s="14">
        <f>+PRODUCT(Tabla1[[#This Row],[T3 (h)]],VLOOKUP(Tabla1[[#This Row],[TIPUS PREU]],'MATRIU COSTOS'!$A$9:$M$11,4,FALSE))</f>
        <v>0</v>
      </c>
      <c r="AC49" s="14">
        <f>SUM(Tabla1[[#This Row],[T1 (€)]:[T3 (€)]])</f>
        <v>299.98200000000003</v>
      </c>
      <c r="AD49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305.98164000000003</v>
      </c>
      <c r="AE49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312.1012728</v>
      </c>
      <c r="AF49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318.34329825600003</v>
      </c>
      <c r="AG49" s="14">
        <f>SUM(Tabla1[[#This Row],[COST 1R ANY]:[COST 4T ANY]])</f>
        <v>1236.408211056</v>
      </c>
      <c r="AH49" s="12">
        <f>+PRODUCT(Tabla1[[#This Row],[T1 (h)]],VLOOKUP(Tabla1[[#This Row],[TIPUS PREU]],'MATRIU COSTOS'!$A$17:$M$19,2,FALSE))</f>
        <v>0</v>
      </c>
      <c r="AI49" s="12">
        <f>+PRODUCT(Tabla1[[#This Row],[T2 (h)]],VLOOKUP(Tabla1[[#This Row],[TIPUS PREU]],'MATRIU COSTOS'!$A$17:$M$19,3,FALSE))</f>
        <v>0</v>
      </c>
      <c r="AJ49" s="12">
        <f>+PRODUCT(Tabla1[[#This Row],[T3 (h)]],VLOOKUP(Tabla1[[#This Row],[TIPUS PREU]],'MATRIU COSTOS'!$A$17:$M$19,4,FALSE))</f>
        <v>0</v>
      </c>
      <c r="AK49" s="12">
        <f>SUM(Tabla1[[#This Row],[OFERTA T1 (€)]:[OFERTA T3 (€)]])</f>
        <v>0</v>
      </c>
      <c r="AL49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49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49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49" s="12">
        <f>SUM(Tabla1[[#This Row],[OFERTA COST 1R ANY (€)]:[OFERTA COST 4T ANY (€)]])</f>
        <v>0</v>
      </c>
    </row>
    <row r="50" spans="1:41" ht="17.100000000000001" hidden="1" customHeight="1">
      <c r="A50" s="1">
        <v>900</v>
      </c>
      <c r="B50" s="1" t="s">
        <v>96</v>
      </c>
      <c r="C50" s="1">
        <v>21638</v>
      </c>
      <c r="D50" s="1" t="s">
        <v>183</v>
      </c>
      <c r="E50" s="1" t="s">
        <v>129</v>
      </c>
      <c r="F50" s="1" t="s">
        <v>97</v>
      </c>
      <c r="G50" s="1" t="s">
        <v>153</v>
      </c>
      <c r="H50" s="1" t="s">
        <v>154</v>
      </c>
      <c r="I50" s="1" t="s">
        <v>26</v>
      </c>
      <c r="J50" s="1" t="s">
        <v>35</v>
      </c>
      <c r="K50" s="1" t="s">
        <v>130</v>
      </c>
      <c r="L50" s="1" t="s">
        <v>29</v>
      </c>
      <c r="M50" s="1" t="s">
        <v>131</v>
      </c>
      <c r="N50" s="1" t="s">
        <v>151</v>
      </c>
      <c r="O50" s="1" t="s">
        <v>31</v>
      </c>
      <c r="P50" s="15">
        <v>1</v>
      </c>
      <c r="Q50" s="15">
        <v>10</v>
      </c>
      <c r="R50" s="15">
        <f>+Tabla1[[#This Row],[Hores/acció ]]*Tabla1[[#This Row],[Nº Serveis]]</f>
        <v>10</v>
      </c>
      <c r="S50" s="16">
        <v>0.5</v>
      </c>
      <c r="T50" s="16">
        <v>0.5</v>
      </c>
      <c r="U50" s="16">
        <v>0</v>
      </c>
      <c r="V50" s="16">
        <f>+Tabla1[[#This Row],[%T3]]+Tabla1[[#This Row],[%T2]]+Tabla1[[#This Row],[%T1]]</f>
        <v>1</v>
      </c>
      <c r="W50" s="15">
        <f>+Tabla1[[#This Row],[%T1]]*Tabla1[[#This Row],[T.Anual]]</f>
        <v>5</v>
      </c>
      <c r="X50" s="15">
        <f>+Tabla1[[#This Row],[%T2]]*Tabla1[[#This Row],[T.Anual]]</f>
        <v>5</v>
      </c>
      <c r="Y50" s="15">
        <f>+Tabla1[[#This Row],[%T3]]*Tabla1[[#This Row],[T.Anual]]</f>
        <v>0</v>
      </c>
      <c r="Z50" s="14">
        <f>+PRODUCT(Tabla1[[#This Row],[T1 (h)]],VLOOKUP(Tabla1[[#This Row],[TIPUS PREU]],'MATRIU COSTOS'!$A$9:$M$11,2,FALSE))</f>
        <v>149.99100000000001</v>
      </c>
      <c r="AA50" s="14">
        <f>+PRODUCT(Tabla1[[#This Row],[T2 (h)]],VLOOKUP(Tabla1[[#This Row],[TIPUS PREU]],'MATRIU COSTOS'!$A$9:$M$11,3,FALSE))</f>
        <v>149.99100000000001</v>
      </c>
      <c r="AB50" s="14">
        <f>+PRODUCT(Tabla1[[#This Row],[T3 (h)]],VLOOKUP(Tabla1[[#This Row],[TIPUS PREU]],'MATRIU COSTOS'!$A$9:$M$11,4,FALSE))</f>
        <v>0</v>
      </c>
      <c r="AC50" s="14">
        <f>SUM(Tabla1[[#This Row],[T1 (€)]:[T3 (€)]])</f>
        <v>299.98200000000003</v>
      </c>
      <c r="AD50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305.98164000000003</v>
      </c>
      <c r="AE50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312.1012728</v>
      </c>
      <c r="AF50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318.34329825600003</v>
      </c>
      <c r="AG50" s="14">
        <f>SUM(Tabla1[[#This Row],[COST 1R ANY]:[COST 4T ANY]])</f>
        <v>1236.408211056</v>
      </c>
      <c r="AH50" s="12">
        <f>+PRODUCT(Tabla1[[#This Row],[T1 (h)]],VLOOKUP(Tabla1[[#This Row],[TIPUS PREU]],'MATRIU COSTOS'!$A$17:$M$19,2,FALSE))</f>
        <v>0</v>
      </c>
      <c r="AI50" s="12">
        <f>+PRODUCT(Tabla1[[#This Row],[T2 (h)]],VLOOKUP(Tabla1[[#This Row],[TIPUS PREU]],'MATRIU COSTOS'!$A$17:$M$19,3,FALSE))</f>
        <v>0</v>
      </c>
      <c r="AJ50" s="12">
        <f>+PRODUCT(Tabla1[[#This Row],[T3 (h)]],VLOOKUP(Tabla1[[#This Row],[TIPUS PREU]],'MATRIU COSTOS'!$A$17:$M$19,4,FALSE))</f>
        <v>0</v>
      </c>
      <c r="AK50" s="12">
        <f>SUM(Tabla1[[#This Row],[OFERTA T1 (€)]:[OFERTA T3 (€)]])</f>
        <v>0</v>
      </c>
      <c r="AL50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50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50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50" s="12">
        <f>SUM(Tabla1[[#This Row],[OFERTA COST 1R ANY (€)]:[OFERTA COST 4T ANY (€)]])</f>
        <v>0</v>
      </c>
    </row>
    <row r="51" spans="1:41" ht="17.100000000000001" hidden="1" customHeight="1">
      <c r="A51" s="1">
        <v>900</v>
      </c>
      <c r="B51" s="1" t="s">
        <v>96</v>
      </c>
      <c r="C51" s="1">
        <v>21638</v>
      </c>
      <c r="D51" s="1" t="s">
        <v>183</v>
      </c>
      <c r="E51" s="1" t="s">
        <v>129</v>
      </c>
      <c r="F51" s="1" t="s">
        <v>97</v>
      </c>
      <c r="G51" s="1" t="s">
        <v>102</v>
      </c>
      <c r="H51" s="1" t="s">
        <v>103</v>
      </c>
      <c r="I51" s="1" t="s">
        <v>26</v>
      </c>
      <c r="J51" s="1" t="s">
        <v>36</v>
      </c>
      <c r="K51" s="1" t="s">
        <v>130</v>
      </c>
      <c r="L51" s="1" t="s">
        <v>29</v>
      </c>
      <c r="M51" s="1" t="s">
        <v>131</v>
      </c>
      <c r="N51" s="1" t="s">
        <v>151</v>
      </c>
      <c r="O51" s="1" t="s">
        <v>31</v>
      </c>
      <c r="P51" s="15">
        <v>1</v>
      </c>
      <c r="Q51" s="15">
        <v>10</v>
      </c>
      <c r="R51" s="15">
        <f>+Tabla1[[#This Row],[Hores/acció ]]*Tabla1[[#This Row],[Nº Serveis]]</f>
        <v>10</v>
      </c>
      <c r="S51" s="16">
        <v>0.5</v>
      </c>
      <c r="T51" s="16">
        <v>0.5</v>
      </c>
      <c r="U51" s="16">
        <v>0</v>
      </c>
      <c r="V51" s="16">
        <f>+Tabla1[[#This Row],[%T3]]+Tabla1[[#This Row],[%T2]]+Tabla1[[#This Row],[%T1]]</f>
        <v>1</v>
      </c>
      <c r="W51" s="15">
        <f>+Tabla1[[#This Row],[%T1]]*Tabla1[[#This Row],[T.Anual]]</f>
        <v>5</v>
      </c>
      <c r="X51" s="15">
        <f>+Tabla1[[#This Row],[%T2]]*Tabla1[[#This Row],[T.Anual]]</f>
        <v>5</v>
      </c>
      <c r="Y51" s="15">
        <f>+Tabla1[[#This Row],[%T3]]*Tabla1[[#This Row],[T.Anual]]</f>
        <v>0</v>
      </c>
      <c r="Z51" s="14">
        <f>+PRODUCT(Tabla1[[#This Row],[T1 (h)]],VLOOKUP(Tabla1[[#This Row],[TIPUS PREU]],'MATRIU COSTOS'!$A$9:$M$11,2,FALSE))</f>
        <v>149.99100000000001</v>
      </c>
      <c r="AA51" s="14">
        <f>+PRODUCT(Tabla1[[#This Row],[T2 (h)]],VLOOKUP(Tabla1[[#This Row],[TIPUS PREU]],'MATRIU COSTOS'!$A$9:$M$11,3,FALSE))</f>
        <v>149.99100000000001</v>
      </c>
      <c r="AB51" s="14">
        <f>+PRODUCT(Tabla1[[#This Row],[T3 (h)]],VLOOKUP(Tabla1[[#This Row],[TIPUS PREU]],'MATRIU COSTOS'!$A$9:$M$11,4,FALSE))</f>
        <v>0</v>
      </c>
      <c r="AC51" s="14">
        <f>SUM(Tabla1[[#This Row],[T1 (€)]:[T3 (€)]])</f>
        <v>299.98200000000003</v>
      </c>
      <c r="AD51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305.98164000000003</v>
      </c>
      <c r="AE51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312.1012728</v>
      </c>
      <c r="AF51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318.34329825600003</v>
      </c>
      <c r="AG51" s="14">
        <f>SUM(Tabla1[[#This Row],[COST 1R ANY]:[COST 4T ANY]])</f>
        <v>1236.408211056</v>
      </c>
      <c r="AH51" s="12">
        <f>+PRODUCT(Tabla1[[#This Row],[T1 (h)]],VLOOKUP(Tabla1[[#This Row],[TIPUS PREU]],'MATRIU COSTOS'!$A$17:$M$19,2,FALSE))</f>
        <v>0</v>
      </c>
      <c r="AI51" s="12">
        <f>+PRODUCT(Tabla1[[#This Row],[T2 (h)]],VLOOKUP(Tabla1[[#This Row],[TIPUS PREU]],'MATRIU COSTOS'!$A$17:$M$19,3,FALSE))</f>
        <v>0</v>
      </c>
      <c r="AJ51" s="12">
        <f>+PRODUCT(Tabla1[[#This Row],[T3 (h)]],VLOOKUP(Tabla1[[#This Row],[TIPUS PREU]],'MATRIU COSTOS'!$A$17:$M$19,4,FALSE))</f>
        <v>0</v>
      </c>
      <c r="AK51" s="12">
        <f>SUM(Tabla1[[#This Row],[OFERTA T1 (€)]:[OFERTA T3 (€)]])</f>
        <v>0</v>
      </c>
      <c r="AL51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51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51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51" s="12">
        <f>SUM(Tabla1[[#This Row],[OFERTA COST 1R ANY (€)]:[OFERTA COST 4T ANY (€)]])</f>
        <v>0</v>
      </c>
    </row>
    <row r="52" spans="1:41" ht="17.100000000000001" hidden="1" customHeight="1">
      <c r="A52" s="1">
        <v>950</v>
      </c>
      <c r="B52" s="1" t="s">
        <v>150</v>
      </c>
      <c r="C52" s="1">
        <v>21533</v>
      </c>
      <c r="D52" s="1" t="s">
        <v>184</v>
      </c>
      <c r="E52" s="1" t="s">
        <v>129</v>
      </c>
      <c r="F52" s="1" t="s">
        <v>108</v>
      </c>
      <c r="G52" s="1" t="s">
        <v>112</v>
      </c>
      <c r="H52" s="1" t="s">
        <v>113</v>
      </c>
      <c r="I52" s="1" t="s">
        <v>26</v>
      </c>
      <c r="J52" s="1" t="s">
        <v>35</v>
      </c>
      <c r="K52" s="1" t="s">
        <v>130</v>
      </c>
      <c r="L52" s="1" t="s">
        <v>29</v>
      </c>
      <c r="M52" s="1" t="s">
        <v>131</v>
      </c>
      <c r="N52" s="1" t="s">
        <v>151</v>
      </c>
      <c r="O52" s="1" t="s">
        <v>31</v>
      </c>
      <c r="P52" s="15">
        <v>1</v>
      </c>
      <c r="Q52" s="15">
        <v>10</v>
      </c>
      <c r="R52" s="15">
        <f>+Tabla1[[#This Row],[Hores/acció ]]*Tabla1[[#This Row],[Nº Serveis]]</f>
        <v>10</v>
      </c>
      <c r="S52" s="16">
        <v>0.5</v>
      </c>
      <c r="T52" s="16">
        <v>0.5</v>
      </c>
      <c r="U52" s="16">
        <v>0</v>
      </c>
      <c r="V52" s="16">
        <f>+Tabla1[[#This Row],[%T3]]+Tabla1[[#This Row],[%T2]]+Tabla1[[#This Row],[%T1]]</f>
        <v>1</v>
      </c>
      <c r="W52" s="15">
        <f>+Tabla1[[#This Row],[%T1]]*Tabla1[[#This Row],[T.Anual]]</f>
        <v>5</v>
      </c>
      <c r="X52" s="15">
        <f>+Tabla1[[#This Row],[%T2]]*Tabla1[[#This Row],[T.Anual]]</f>
        <v>5</v>
      </c>
      <c r="Y52" s="15">
        <f>+Tabla1[[#This Row],[%T3]]*Tabla1[[#This Row],[T.Anual]]</f>
        <v>0</v>
      </c>
      <c r="Z52" s="14">
        <f>+PRODUCT(Tabla1[[#This Row],[T1 (h)]],VLOOKUP(Tabla1[[#This Row],[TIPUS PREU]],'MATRIU COSTOS'!$A$9:$M$11,2,FALSE))</f>
        <v>149.99100000000001</v>
      </c>
      <c r="AA52" s="14">
        <f>+PRODUCT(Tabla1[[#This Row],[T2 (h)]],VLOOKUP(Tabla1[[#This Row],[TIPUS PREU]],'MATRIU COSTOS'!$A$9:$M$11,3,FALSE))</f>
        <v>149.99100000000001</v>
      </c>
      <c r="AB52" s="14">
        <f>+PRODUCT(Tabla1[[#This Row],[T3 (h)]],VLOOKUP(Tabla1[[#This Row],[TIPUS PREU]],'MATRIU COSTOS'!$A$9:$M$11,4,FALSE))</f>
        <v>0</v>
      </c>
      <c r="AC52" s="14">
        <f>SUM(Tabla1[[#This Row],[T1 (€)]:[T3 (€)]])</f>
        <v>299.98200000000003</v>
      </c>
      <c r="AD52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305.98164000000003</v>
      </c>
      <c r="AE52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312.1012728</v>
      </c>
      <c r="AF52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318.34329825600003</v>
      </c>
      <c r="AG52" s="14">
        <f>SUM(Tabla1[[#This Row],[COST 1R ANY]:[COST 4T ANY]])</f>
        <v>1236.408211056</v>
      </c>
      <c r="AH52" s="12">
        <f>+PRODUCT(Tabla1[[#This Row],[T1 (h)]],VLOOKUP(Tabla1[[#This Row],[TIPUS PREU]],'MATRIU COSTOS'!$A$17:$M$19,2,FALSE))</f>
        <v>0</v>
      </c>
      <c r="AI52" s="12">
        <f>+PRODUCT(Tabla1[[#This Row],[T2 (h)]],VLOOKUP(Tabla1[[#This Row],[TIPUS PREU]],'MATRIU COSTOS'!$A$17:$M$19,3,FALSE))</f>
        <v>0</v>
      </c>
      <c r="AJ52" s="12">
        <f>+PRODUCT(Tabla1[[#This Row],[T3 (h)]],VLOOKUP(Tabla1[[#This Row],[TIPUS PREU]],'MATRIU COSTOS'!$A$17:$M$19,4,FALSE))</f>
        <v>0</v>
      </c>
      <c r="AK52" s="12">
        <f>SUM(Tabla1[[#This Row],[OFERTA T1 (€)]:[OFERTA T3 (€)]])</f>
        <v>0</v>
      </c>
      <c r="AL52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52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52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52" s="12">
        <f>SUM(Tabla1[[#This Row],[OFERTA COST 1R ANY (€)]:[OFERTA COST 4T ANY (€)]])</f>
        <v>0</v>
      </c>
    </row>
    <row r="53" spans="1:41" ht="17.100000000000001" hidden="1" customHeight="1">
      <c r="A53" s="1">
        <v>950</v>
      </c>
      <c r="B53" s="1" t="s">
        <v>150</v>
      </c>
      <c r="C53" s="1">
        <v>21533</v>
      </c>
      <c r="D53" s="1" t="s">
        <v>184</v>
      </c>
      <c r="E53" s="1" t="s">
        <v>129</v>
      </c>
      <c r="F53" s="1" t="s">
        <v>108</v>
      </c>
      <c r="G53" s="1" t="s">
        <v>155</v>
      </c>
      <c r="H53" s="1" t="s">
        <v>156</v>
      </c>
      <c r="I53" s="1" t="s">
        <v>26</v>
      </c>
      <c r="J53" s="1" t="s">
        <v>35</v>
      </c>
      <c r="K53" s="1" t="s">
        <v>130</v>
      </c>
      <c r="L53" s="1" t="s">
        <v>29</v>
      </c>
      <c r="M53" s="1" t="s">
        <v>131</v>
      </c>
      <c r="N53" s="1" t="s">
        <v>151</v>
      </c>
      <c r="O53" s="1" t="s">
        <v>31</v>
      </c>
      <c r="P53" s="15">
        <v>1</v>
      </c>
      <c r="Q53" s="15">
        <v>10</v>
      </c>
      <c r="R53" s="15">
        <f>+Tabla1[[#This Row],[Hores/acció ]]*Tabla1[[#This Row],[Nº Serveis]]</f>
        <v>10</v>
      </c>
      <c r="S53" s="16">
        <v>0.5</v>
      </c>
      <c r="T53" s="16">
        <v>0.5</v>
      </c>
      <c r="U53" s="16">
        <v>0</v>
      </c>
      <c r="V53" s="16">
        <f>+Tabla1[[#This Row],[%T3]]+Tabla1[[#This Row],[%T2]]+Tabla1[[#This Row],[%T1]]</f>
        <v>1</v>
      </c>
      <c r="W53" s="15">
        <f>+Tabla1[[#This Row],[%T1]]*Tabla1[[#This Row],[T.Anual]]</f>
        <v>5</v>
      </c>
      <c r="X53" s="15">
        <f>+Tabla1[[#This Row],[%T2]]*Tabla1[[#This Row],[T.Anual]]</f>
        <v>5</v>
      </c>
      <c r="Y53" s="15">
        <f>+Tabla1[[#This Row],[%T3]]*Tabla1[[#This Row],[T.Anual]]</f>
        <v>0</v>
      </c>
      <c r="Z53" s="14">
        <f>+PRODUCT(Tabla1[[#This Row],[T1 (h)]],VLOOKUP(Tabla1[[#This Row],[TIPUS PREU]],'MATRIU COSTOS'!$A$9:$M$11,2,FALSE))</f>
        <v>149.99100000000001</v>
      </c>
      <c r="AA53" s="14">
        <f>+PRODUCT(Tabla1[[#This Row],[T2 (h)]],VLOOKUP(Tabla1[[#This Row],[TIPUS PREU]],'MATRIU COSTOS'!$A$9:$M$11,3,FALSE))</f>
        <v>149.99100000000001</v>
      </c>
      <c r="AB53" s="14">
        <f>+PRODUCT(Tabla1[[#This Row],[T3 (h)]],VLOOKUP(Tabla1[[#This Row],[TIPUS PREU]],'MATRIU COSTOS'!$A$9:$M$11,4,FALSE))</f>
        <v>0</v>
      </c>
      <c r="AC53" s="14">
        <f>SUM(Tabla1[[#This Row],[T1 (€)]:[T3 (€)]])</f>
        <v>299.98200000000003</v>
      </c>
      <c r="AD53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305.98164000000003</v>
      </c>
      <c r="AE53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312.1012728</v>
      </c>
      <c r="AF53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318.34329825600003</v>
      </c>
      <c r="AG53" s="14">
        <f>SUM(Tabla1[[#This Row],[COST 1R ANY]:[COST 4T ANY]])</f>
        <v>1236.408211056</v>
      </c>
      <c r="AH53" s="12">
        <f>+PRODUCT(Tabla1[[#This Row],[T1 (h)]],VLOOKUP(Tabla1[[#This Row],[TIPUS PREU]],'MATRIU COSTOS'!$A$17:$M$19,2,FALSE))</f>
        <v>0</v>
      </c>
      <c r="AI53" s="12">
        <f>+PRODUCT(Tabla1[[#This Row],[T2 (h)]],VLOOKUP(Tabla1[[#This Row],[TIPUS PREU]],'MATRIU COSTOS'!$A$17:$M$19,3,FALSE))</f>
        <v>0</v>
      </c>
      <c r="AJ53" s="12">
        <f>+PRODUCT(Tabla1[[#This Row],[T3 (h)]],VLOOKUP(Tabla1[[#This Row],[TIPUS PREU]],'MATRIU COSTOS'!$A$17:$M$19,4,FALSE))</f>
        <v>0</v>
      </c>
      <c r="AK53" s="12">
        <f>SUM(Tabla1[[#This Row],[OFERTA T1 (€)]:[OFERTA T3 (€)]])</f>
        <v>0</v>
      </c>
      <c r="AL53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53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53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53" s="12">
        <f>SUM(Tabla1[[#This Row],[OFERTA COST 1R ANY (€)]:[OFERTA COST 4T ANY (€)]])</f>
        <v>0</v>
      </c>
    </row>
    <row r="54" spans="1:41" ht="17.100000000000001" hidden="1" customHeight="1">
      <c r="A54" s="1">
        <v>950</v>
      </c>
      <c r="B54" s="1" t="s">
        <v>150</v>
      </c>
      <c r="C54" s="1">
        <v>21533</v>
      </c>
      <c r="D54" s="1" t="s">
        <v>184</v>
      </c>
      <c r="E54" s="1" t="s">
        <v>129</v>
      </c>
      <c r="F54" s="1" t="s">
        <v>108</v>
      </c>
      <c r="G54" s="1" t="s">
        <v>141</v>
      </c>
      <c r="H54" s="1" t="s">
        <v>140</v>
      </c>
      <c r="I54" s="1" t="s">
        <v>26</v>
      </c>
      <c r="J54" s="1" t="s">
        <v>35</v>
      </c>
      <c r="K54" s="1" t="s">
        <v>130</v>
      </c>
      <c r="L54" s="1" t="s">
        <v>29</v>
      </c>
      <c r="M54" s="1" t="s">
        <v>131</v>
      </c>
      <c r="N54" s="1" t="s">
        <v>151</v>
      </c>
      <c r="O54" s="1" t="s">
        <v>31</v>
      </c>
      <c r="P54" s="15">
        <v>1</v>
      </c>
      <c r="Q54" s="15">
        <v>10</v>
      </c>
      <c r="R54" s="15">
        <f>+Tabla1[[#This Row],[Hores/acció ]]*Tabla1[[#This Row],[Nº Serveis]]</f>
        <v>10</v>
      </c>
      <c r="S54" s="16">
        <v>0.5</v>
      </c>
      <c r="T54" s="16">
        <v>0.5</v>
      </c>
      <c r="U54" s="16">
        <v>0</v>
      </c>
      <c r="V54" s="16">
        <f>+Tabla1[[#This Row],[%T3]]+Tabla1[[#This Row],[%T2]]+Tabla1[[#This Row],[%T1]]</f>
        <v>1</v>
      </c>
      <c r="W54" s="15">
        <f>+Tabla1[[#This Row],[%T1]]*Tabla1[[#This Row],[T.Anual]]</f>
        <v>5</v>
      </c>
      <c r="X54" s="15">
        <f>+Tabla1[[#This Row],[%T2]]*Tabla1[[#This Row],[T.Anual]]</f>
        <v>5</v>
      </c>
      <c r="Y54" s="15">
        <f>+Tabla1[[#This Row],[%T3]]*Tabla1[[#This Row],[T.Anual]]</f>
        <v>0</v>
      </c>
      <c r="Z54" s="14">
        <f>+PRODUCT(Tabla1[[#This Row],[T1 (h)]],VLOOKUP(Tabla1[[#This Row],[TIPUS PREU]],'MATRIU COSTOS'!$A$9:$M$11,2,FALSE))</f>
        <v>149.99100000000001</v>
      </c>
      <c r="AA54" s="14">
        <f>+PRODUCT(Tabla1[[#This Row],[T2 (h)]],VLOOKUP(Tabla1[[#This Row],[TIPUS PREU]],'MATRIU COSTOS'!$A$9:$M$11,3,FALSE))</f>
        <v>149.99100000000001</v>
      </c>
      <c r="AB54" s="14">
        <f>+PRODUCT(Tabla1[[#This Row],[T3 (h)]],VLOOKUP(Tabla1[[#This Row],[TIPUS PREU]],'MATRIU COSTOS'!$A$9:$M$11,4,FALSE))</f>
        <v>0</v>
      </c>
      <c r="AC54" s="14">
        <f>SUM(Tabla1[[#This Row],[T1 (€)]:[T3 (€)]])</f>
        <v>299.98200000000003</v>
      </c>
      <c r="AD54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305.98164000000003</v>
      </c>
      <c r="AE54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312.1012728</v>
      </c>
      <c r="AF54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318.34329825600003</v>
      </c>
      <c r="AG54" s="14">
        <f>SUM(Tabla1[[#This Row],[COST 1R ANY]:[COST 4T ANY]])</f>
        <v>1236.408211056</v>
      </c>
      <c r="AH54" s="12">
        <f>+PRODUCT(Tabla1[[#This Row],[T1 (h)]],VLOOKUP(Tabla1[[#This Row],[TIPUS PREU]],'MATRIU COSTOS'!$A$17:$M$19,2,FALSE))</f>
        <v>0</v>
      </c>
      <c r="AI54" s="12">
        <f>+PRODUCT(Tabla1[[#This Row],[T2 (h)]],VLOOKUP(Tabla1[[#This Row],[TIPUS PREU]],'MATRIU COSTOS'!$A$17:$M$19,3,FALSE))</f>
        <v>0</v>
      </c>
      <c r="AJ54" s="12">
        <f>+PRODUCT(Tabla1[[#This Row],[T3 (h)]],VLOOKUP(Tabla1[[#This Row],[TIPUS PREU]],'MATRIU COSTOS'!$A$17:$M$19,4,FALSE))</f>
        <v>0</v>
      </c>
      <c r="AK54" s="12">
        <f>SUM(Tabla1[[#This Row],[OFERTA T1 (€)]:[OFERTA T3 (€)]])</f>
        <v>0</v>
      </c>
      <c r="AL54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54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54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54" s="12">
        <f>SUM(Tabla1[[#This Row],[OFERTA COST 1R ANY (€)]:[OFERTA COST 4T ANY (€)]])</f>
        <v>0</v>
      </c>
    </row>
    <row r="55" spans="1:41" ht="17.100000000000001" hidden="1" customHeight="1">
      <c r="A55" s="1">
        <v>950</v>
      </c>
      <c r="B55" s="1" t="s">
        <v>150</v>
      </c>
      <c r="C55" s="1">
        <v>21533</v>
      </c>
      <c r="D55" s="1" t="s">
        <v>184</v>
      </c>
      <c r="E55" s="1" t="s">
        <v>129</v>
      </c>
      <c r="F55" s="1" t="s">
        <v>108</v>
      </c>
      <c r="G55" s="1" t="s">
        <v>157</v>
      </c>
      <c r="H55" s="1" t="s">
        <v>158</v>
      </c>
      <c r="I55" s="1" t="s">
        <v>26</v>
      </c>
      <c r="J55" s="1" t="s">
        <v>35</v>
      </c>
      <c r="K55" s="1" t="s">
        <v>130</v>
      </c>
      <c r="L55" s="1" t="s">
        <v>29</v>
      </c>
      <c r="M55" s="1" t="s">
        <v>131</v>
      </c>
      <c r="N55" s="1" t="s">
        <v>151</v>
      </c>
      <c r="O55" s="1" t="s">
        <v>31</v>
      </c>
      <c r="P55" s="15">
        <v>1</v>
      </c>
      <c r="Q55" s="15">
        <v>10</v>
      </c>
      <c r="R55" s="15">
        <f>+Tabla1[[#This Row],[Hores/acció ]]*Tabla1[[#This Row],[Nº Serveis]]</f>
        <v>10</v>
      </c>
      <c r="S55" s="16">
        <v>0.5</v>
      </c>
      <c r="T55" s="16">
        <v>0.5</v>
      </c>
      <c r="U55" s="16">
        <v>0</v>
      </c>
      <c r="V55" s="16">
        <f>+Tabla1[[#This Row],[%T3]]+Tabla1[[#This Row],[%T2]]+Tabla1[[#This Row],[%T1]]</f>
        <v>1</v>
      </c>
      <c r="W55" s="15">
        <f>+Tabla1[[#This Row],[%T1]]*Tabla1[[#This Row],[T.Anual]]</f>
        <v>5</v>
      </c>
      <c r="X55" s="15">
        <f>+Tabla1[[#This Row],[%T2]]*Tabla1[[#This Row],[T.Anual]]</f>
        <v>5</v>
      </c>
      <c r="Y55" s="15">
        <f>+Tabla1[[#This Row],[%T3]]*Tabla1[[#This Row],[T.Anual]]</f>
        <v>0</v>
      </c>
      <c r="Z55" s="14">
        <f>+PRODUCT(Tabla1[[#This Row],[T1 (h)]],VLOOKUP(Tabla1[[#This Row],[TIPUS PREU]],'MATRIU COSTOS'!$A$9:$M$11,2,FALSE))</f>
        <v>149.99100000000001</v>
      </c>
      <c r="AA55" s="14">
        <f>+PRODUCT(Tabla1[[#This Row],[T2 (h)]],VLOOKUP(Tabla1[[#This Row],[TIPUS PREU]],'MATRIU COSTOS'!$A$9:$M$11,3,FALSE))</f>
        <v>149.99100000000001</v>
      </c>
      <c r="AB55" s="14">
        <f>+PRODUCT(Tabla1[[#This Row],[T3 (h)]],VLOOKUP(Tabla1[[#This Row],[TIPUS PREU]],'MATRIU COSTOS'!$A$9:$M$11,4,FALSE))</f>
        <v>0</v>
      </c>
      <c r="AC55" s="14">
        <f>SUM(Tabla1[[#This Row],[T1 (€)]:[T3 (€)]])</f>
        <v>299.98200000000003</v>
      </c>
      <c r="AD55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305.98164000000003</v>
      </c>
      <c r="AE55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312.1012728</v>
      </c>
      <c r="AF55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318.34329825600003</v>
      </c>
      <c r="AG55" s="14">
        <f>SUM(Tabla1[[#This Row],[COST 1R ANY]:[COST 4T ANY]])</f>
        <v>1236.408211056</v>
      </c>
      <c r="AH55" s="12">
        <f>+PRODUCT(Tabla1[[#This Row],[T1 (h)]],VLOOKUP(Tabla1[[#This Row],[TIPUS PREU]],'MATRIU COSTOS'!$A$17:$M$19,2,FALSE))</f>
        <v>0</v>
      </c>
      <c r="AI55" s="12">
        <f>+PRODUCT(Tabla1[[#This Row],[T2 (h)]],VLOOKUP(Tabla1[[#This Row],[TIPUS PREU]],'MATRIU COSTOS'!$A$17:$M$19,3,FALSE))</f>
        <v>0</v>
      </c>
      <c r="AJ55" s="12">
        <f>+PRODUCT(Tabla1[[#This Row],[T3 (h)]],VLOOKUP(Tabla1[[#This Row],[TIPUS PREU]],'MATRIU COSTOS'!$A$17:$M$19,4,FALSE))</f>
        <v>0</v>
      </c>
      <c r="AK55" s="12">
        <f>SUM(Tabla1[[#This Row],[OFERTA T1 (€)]:[OFERTA T3 (€)]])</f>
        <v>0</v>
      </c>
      <c r="AL55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55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55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55" s="12">
        <f>SUM(Tabla1[[#This Row],[OFERTA COST 1R ANY (€)]:[OFERTA COST 4T ANY (€)]])</f>
        <v>0</v>
      </c>
    </row>
    <row r="56" spans="1:41" ht="17.100000000000001" hidden="1" customHeight="1">
      <c r="A56" s="1">
        <v>950</v>
      </c>
      <c r="B56" s="1" t="s">
        <v>150</v>
      </c>
      <c r="C56" s="1">
        <v>21533</v>
      </c>
      <c r="D56" s="1" t="s">
        <v>184</v>
      </c>
      <c r="E56" s="1" t="s">
        <v>129</v>
      </c>
      <c r="F56" s="1" t="s">
        <v>108</v>
      </c>
      <c r="G56" s="1" t="s">
        <v>142</v>
      </c>
      <c r="H56" s="1" t="s">
        <v>143</v>
      </c>
      <c r="I56" s="1" t="s">
        <v>26</v>
      </c>
      <c r="J56" s="1" t="s">
        <v>35</v>
      </c>
      <c r="K56" s="1" t="s">
        <v>130</v>
      </c>
      <c r="L56" s="1" t="s">
        <v>29</v>
      </c>
      <c r="M56" s="1" t="s">
        <v>131</v>
      </c>
      <c r="N56" s="1" t="s">
        <v>151</v>
      </c>
      <c r="O56" s="1" t="s">
        <v>31</v>
      </c>
      <c r="P56" s="15">
        <v>1</v>
      </c>
      <c r="Q56" s="15">
        <v>10</v>
      </c>
      <c r="R56" s="15">
        <f>+Tabla1[[#This Row],[Hores/acció ]]*Tabla1[[#This Row],[Nº Serveis]]</f>
        <v>10</v>
      </c>
      <c r="S56" s="16">
        <v>0.5</v>
      </c>
      <c r="T56" s="16">
        <v>0.5</v>
      </c>
      <c r="U56" s="16">
        <v>0</v>
      </c>
      <c r="V56" s="16">
        <f>+Tabla1[[#This Row],[%T3]]+Tabla1[[#This Row],[%T2]]+Tabla1[[#This Row],[%T1]]</f>
        <v>1</v>
      </c>
      <c r="W56" s="15">
        <f>+Tabla1[[#This Row],[%T1]]*Tabla1[[#This Row],[T.Anual]]</f>
        <v>5</v>
      </c>
      <c r="X56" s="15">
        <f>+Tabla1[[#This Row],[%T2]]*Tabla1[[#This Row],[T.Anual]]</f>
        <v>5</v>
      </c>
      <c r="Y56" s="15">
        <f>+Tabla1[[#This Row],[%T3]]*Tabla1[[#This Row],[T.Anual]]</f>
        <v>0</v>
      </c>
      <c r="Z56" s="14">
        <f>+PRODUCT(Tabla1[[#This Row],[T1 (h)]],VLOOKUP(Tabla1[[#This Row],[TIPUS PREU]],'MATRIU COSTOS'!$A$9:$M$11,2,FALSE))</f>
        <v>149.99100000000001</v>
      </c>
      <c r="AA56" s="14">
        <f>+PRODUCT(Tabla1[[#This Row],[T2 (h)]],VLOOKUP(Tabla1[[#This Row],[TIPUS PREU]],'MATRIU COSTOS'!$A$9:$M$11,3,FALSE))</f>
        <v>149.99100000000001</v>
      </c>
      <c r="AB56" s="14">
        <f>+PRODUCT(Tabla1[[#This Row],[T3 (h)]],VLOOKUP(Tabla1[[#This Row],[TIPUS PREU]],'MATRIU COSTOS'!$A$9:$M$11,4,FALSE))</f>
        <v>0</v>
      </c>
      <c r="AC56" s="14">
        <f>SUM(Tabla1[[#This Row],[T1 (€)]:[T3 (€)]])</f>
        <v>299.98200000000003</v>
      </c>
      <c r="AD56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305.98164000000003</v>
      </c>
      <c r="AE56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312.1012728</v>
      </c>
      <c r="AF56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318.34329825600003</v>
      </c>
      <c r="AG56" s="14">
        <f>SUM(Tabla1[[#This Row],[COST 1R ANY]:[COST 4T ANY]])</f>
        <v>1236.408211056</v>
      </c>
      <c r="AH56" s="12">
        <f>+PRODUCT(Tabla1[[#This Row],[T1 (h)]],VLOOKUP(Tabla1[[#This Row],[TIPUS PREU]],'MATRIU COSTOS'!$A$17:$M$19,2,FALSE))</f>
        <v>0</v>
      </c>
      <c r="AI56" s="12">
        <f>+PRODUCT(Tabla1[[#This Row],[T2 (h)]],VLOOKUP(Tabla1[[#This Row],[TIPUS PREU]],'MATRIU COSTOS'!$A$17:$M$19,3,FALSE))</f>
        <v>0</v>
      </c>
      <c r="AJ56" s="12">
        <f>+PRODUCT(Tabla1[[#This Row],[T3 (h)]],VLOOKUP(Tabla1[[#This Row],[TIPUS PREU]],'MATRIU COSTOS'!$A$17:$M$19,4,FALSE))</f>
        <v>0</v>
      </c>
      <c r="AK56" s="12">
        <f>SUM(Tabla1[[#This Row],[OFERTA T1 (€)]:[OFERTA T3 (€)]])</f>
        <v>0</v>
      </c>
      <c r="AL56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56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56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56" s="12">
        <f>SUM(Tabla1[[#This Row],[OFERTA COST 1R ANY (€)]:[OFERTA COST 4T ANY (€)]])</f>
        <v>0</v>
      </c>
    </row>
    <row r="57" spans="1:41" ht="17.100000000000001" hidden="1" customHeight="1">
      <c r="A57" s="1">
        <v>950</v>
      </c>
      <c r="B57" s="1" t="s">
        <v>150</v>
      </c>
      <c r="C57" s="1">
        <v>21533</v>
      </c>
      <c r="D57" s="1" t="s">
        <v>184</v>
      </c>
      <c r="E57" s="1" t="s">
        <v>129</v>
      </c>
      <c r="F57" s="1" t="s">
        <v>108</v>
      </c>
      <c r="G57" s="1" t="s">
        <v>159</v>
      </c>
      <c r="H57" s="1" t="s">
        <v>160</v>
      </c>
      <c r="I57" s="1" t="s">
        <v>26</v>
      </c>
      <c r="J57" s="1" t="s">
        <v>35</v>
      </c>
      <c r="K57" s="1" t="s">
        <v>130</v>
      </c>
      <c r="L57" s="1" t="s">
        <v>29</v>
      </c>
      <c r="M57" s="1" t="s">
        <v>131</v>
      </c>
      <c r="N57" s="1" t="s">
        <v>151</v>
      </c>
      <c r="O57" s="1" t="s">
        <v>31</v>
      </c>
      <c r="P57" s="15">
        <v>1</v>
      </c>
      <c r="Q57" s="15">
        <v>10</v>
      </c>
      <c r="R57" s="15">
        <f>+Tabla1[[#This Row],[Hores/acció ]]*Tabla1[[#This Row],[Nº Serveis]]</f>
        <v>10</v>
      </c>
      <c r="S57" s="16">
        <v>0.5</v>
      </c>
      <c r="T57" s="16">
        <v>0.5</v>
      </c>
      <c r="U57" s="16">
        <v>0</v>
      </c>
      <c r="V57" s="16">
        <f>+Tabla1[[#This Row],[%T3]]+Tabla1[[#This Row],[%T2]]+Tabla1[[#This Row],[%T1]]</f>
        <v>1</v>
      </c>
      <c r="W57" s="15">
        <f>+Tabla1[[#This Row],[%T1]]*Tabla1[[#This Row],[T.Anual]]</f>
        <v>5</v>
      </c>
      <c r="X57" s="15">
        <f>+Tabla1[[#This Row],[%T2]]*Tabla1[[#This Row],[T.Anual]]</f>
        <v>5</v>
      </c>
      <c r="Y57" s="15">
        <f>+Tabla1[[#This Row],[%T3]]*Tabla1[[#This Row],[T.Anual]]</f>
        <v>0</v>
      </c>
      <c r="Z57" s="14">
        <f>+PRODUCT(Tabla1[[#This Row],[T1 (h)]],VLOOKUP(Tabla1[[#This Row],[TIPUS PREU]],'MATRIU COSTOS'!$A$9:$M$11,2,FALSE))</f>
        <v>149.99100000000001</v>
      </c>
      <c r="AA57" s="14">
        <f>+PRODUCT(Tabla1[[#This Row],[T2 (h)]],VLOOKUP(Tabla1[[#This Row],[TIPUS PREU]],'MATRIU COSTOS'!$A$9:$M$11,3,FALSE))</f>
        <v>149.99100000000001</v>
      </c>
      <c r="AB57" s="14">
        <f>+PRODUCT(Tabla1[[#This Row],[T3 (h)]],VLOOKUP(Tabla1[[#This Row],[TIPUS PREU]],'MATRIU COSTOS'!$A$9:$M$11,4,FALSE))</f>
        <v>0</v>
      </c>
      <c r="AC57" s="14">
        <f>SUM(Tabla1[[#This Row],[T1 (€)]:[T3 (€)]])</f>
        <v>299.98200000000003</v>
      </c>
      <c r="AD57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305.98164000000003</v>
      </c>
      <c r="AE57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312.1012728</v>
      </c>
      <c r="AF57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318.34329825600003</v>
      </c>
      <c r="AG57" s="14">
        <f>SUM(Tabla1[[#This Row],[COST 1R ANY]:[COST 4T ANY]])</f>
        <v>1236.408211056</v>
      </c>
      <c r="AH57" s="12">
        <f>+PRODUCT(Tabla1[[#This Row],[T1 (h)]],VLOOKUP(Tabla1[[#This Row],[TIPUS PREU]],'MATRIU COSTOS'!$A$17:$M$19,2,FALSE))</f>
        <v>0</v>
      </c>
      <c r="AI57" s="12">
        <f>+PRODUCT(Tabla1[[#This Row],[T2 (h)]],VLOOKUP(Tabla1[[#This Row],[TIPUS PREU]],'MATRIU COSTOS'!$A$17:$M$19,3,FALSE))</f>
        <v>0</v>
      </c>
      <c r="AJ57" s="12">
        <f>+PRODUCT(Tabla1[[#This Row],[T3 (h)]],VLOOKUP(Tabla1[[#This Row],[TIPUS PREU]],'MATRIU COSTOS'!$A$17:$M$19,4,FALSE))</f>
        <v>0</v>
      </c>
      <c r="AK57" s="12">
        <f>SUM(Tabla1[[#This Row],[OFERTA T1 (€)]:[OFERTA T3 (€)]])</f>
        <v>0</v>
      </c>
      <c r="AL57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57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57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57" s="12">
        <f>SUM(Tabla1[[#This Row],[OFERTA COST 1R ANY (€)]:[OFERTA COST 4T ANY (€)]])</f>
        <v>0</v>
      </c>
    </row>
    <row r="58" spans="1:41" ht="17.100000000000001" hidden="1" customHeight="1">
      <c r="A58" s="1">
        <v>950</v>
      </c>
      <c r="B58" s="1" t="s">
        <v>150</v>
      </c>
      <c r="C58" s="1">
        <v>21533</v>
      </c>
      <c r="D58" s="1" t="s">
        <v>184</v>
      </c>
      <c r="E58" s="1" t="s">
        <v>129</v>
      </c>
      <c r="F58" s="1" t="s">
        <v>108</v>
      </c>
      <c r="G58" s="1" t="s">
        <v>116</v>
      </c>
      <c r="H58" s="1" t="s">
        <v>161</v>
      </c>
      <c r="I58" s="1" t="s">
        <v>26</v>
      </c>
      <c r="J58" s="1" t="s">
        <v>35</v>
      </c>
      <c r="K58" s="1" t="s">
        <v>130</v>
      </c>
      <c r="L58" s="1" t="s">
        <v>29</v>
      </c>
      <c r="M58" s="1" t="s">
        <v>131</v>
      </c>
      <c r="N58" s="1" t="s">
        <v>151</v>
      </c>
      <c r="O58" s="1" t="s">
        <v>31</v>
      </c>
      <c r="P58" s="15">
        <v>1</v>
      </c>
      <c r="Q58" s="15">
        <v>10</v>
      </c>
      <c r="R58" s="15">
        <f>+Tabla1[[#This Row],[Hores/acció ]]*Tabla1[[#This Row],[Nº Serveis]]</f>
        <v>10</v>
      </c>
      <c r="S58" s="16">
        <v>0.5</v>
      </c>
      <c r="T58" s="16">
        <v>0.5</v>
      </c>
      <c r="U58" s="16">
        <v>0</v>
      </c>
      <c r="V58" s="16">
        <f>+Tabla1[[#This Row],[%T3]]+Tabla1[[#This Row],[%T2]]+Tabla1[[#This Row],[%T1]]</f>
        <v>1</v>
      </c>
      <c r="W58" s="15">
        <f>+Tabla1[[#This Row],[%T1]]*Tabla1[[#This Row],[T.Anual]]</f>
        <v>5</v>
      </c>
      <c r="X58" s="15">
        <f>+Tabla1[[#This Row],[%T2]]*Tabla1[[#This Row],[T.Anual]]</f>
        <v>5</v>
      </c>
      <c r="Y58" s="15">
        <f>+Tabla1[[#This Row],[%T3]]*Tabla1[[#This Row],[T.Anual]]</f>
        <v>0</v>
      </c>
      <c r="Z58" s="14">
        <f>+PRODUCT(Tabla1[[#This Row],[T1 (h)]],VLOOKUP(Tabla1[[#This Row],[TIPUS PREU]],'MATRIU COSTOS'!$A$9:$M$11,2,FALSE))</f>
        <v>149.99100000000001</v>
      </c>
      <c r="AA58" s="14">
        <f>+PRODUCT(Tabla1[[#This Row],[T2 (h)]],VLOOKUP(Tabla1[[#This Row],[TIPUS PREU]],'MATRIU COSTOS'!$A$9:$M$11,3,FALSE))</f>
        <v>149.99100000000001</v>
      </c>
      <c r="AB58" s="14">
        <f>+PRODUCT(Tabla1[[#This Row],[T3 (h)]],VLOOKUP(Tabla1[[#This Row],[TIPUS PREU]],'MATRIU COSTOS'!$A$9:$M$11,4,FALSE))</f>
        <v>0</v>
      </c>
      <c r="AC58" s="14">
        <f>SUM(Tabla1[[#This Row],[T1 (€)]:[T3 (€)]])</f>
        <v>299.98200000000003</v>
      </c>
      <c r="AD58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305.98164000000003</v>
      </c>
      <c r="AE58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312.1012728</v>
      </c>
      <c r="AF58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318.34329825600003</v>
      </c>
      <c r="AG58" s="14">
        <f>SUM(Tabla1[[#This Row],[COST 1R ANY]:[COST 4T ANY]])</f>
        <v>1236.408211056</v>
      </c>
      <c r="AH58" s="12">
        <f>+PRODUCT(Tabla1[[#This Row],[T1 (h)]],VLOOKUP(Tabla1[[#This Row],[TIPUS PREU]],'MATRIU COSTOS'!$A$17:$M$19,2,FALSE))</f>
        <v>0</v>
      </c>
      <c r="AI58" s="12">
        <f>+PRODUCT(Tabla1[[#This Row],[T2 (h)]],VLOOKUP(Tabla1[[#This Row],[TIPUS PREU]],'MATRIU COSTOS'!$A$17:$M$19,3,FALSE))</f>
        <v>0</v>
      </c>
      <c r="AJ58" s="12">
        <f>+PRODUCT(Tabla1[[#This Row],[T3 (h)]],VLOOKUP(Tabla1[[#This Row],[TIPUS PREU]],'MATRIU COSTOS'!$A$17:$M$19,4,FALSE))</f>
        <v>0</v>
      </c>
      <c r="AK58" s="12">
        <f>SUM(Tabla1[[#This Row],[OFERTA T1 (€)]:[OFERTA T3 (€)]])</f>
        <v>0</v>
      </c>
      <c r="AL58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58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58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58" s="12">
        <f>SUM(Tabla1[[#This Row],[OFERTA COST 1R ANY (€)]:[OFERTA COST 4T ANY (€)]])</f>
        <v>0</v>
      </c>
    </row>
    <row r="59" spans="1:41" ht="17.100000000000001" hidden="1" customHeight="1">
      <c r="A59" s="1">
        <v>950</v>
      </c>
      <c r="B59" s="1" t="s">
        <v>150</v>
      </c>
      <c r="C59" s="1">
        <v>21533</v>
      </c>
      <c r="D59" s="1" t="s">
        <v>184</v>
      </c>
      <c r="E59" s="1" t="s">
        <v>129</v>
      </c>
      <c r="F59" s="1" t="s">
        <v>108</v>
      </c>
      <c r="G59" s="1" t="s">
        <v>162</v>
      </c>
      <c r="H59" s="1" t="s">
        <v>163</v>
      </c>
      <c r="I59" s="1" t="s">
        <v>26</v>
      </c>
      <c r="J59" s="1" t="s">
        <v>35</v>
      </c>
      <c r="K59" s="1" t="s">
        <v>130</v>
      </c>
      <c r="L59" s="1" t="s">
        <v>29</v>
      </c>
      <c r="M59" s="1" t="s">
        <v>131</v>
      </c>
      <c r="N59" s="1" t="s">
        <v>151</v>
      </c>
      <c r="O59" s="1" t="s">
        <v>31</v>
      </c>
      <c r="P59" s="15">
        <v>1</v>
      </c>
      <c r="Q59" s="15">
        <v>10</v>
      </c>
      <c r="R59" s="15">
        <f>+Tabla1[[#This Row],[Hores/acció ]]*Tabla1[[#This Row],[Nº Serveis]]</f>
        <v>10</v>
      </c>
      <c r="S59" s="16">
        <v>0.5</v>
      </c>
      <c r="T59" s="16">
        <v>0.5</v>
      </c>
      <c r="U59" s="16">
        <v>0</v>
      </c>
      <c r="V59" s="16">
        <f>+Tabla1[[#This Row],[%T3]]+Tabla1[[#This Row],[%T2]]+Tabla1[[#This Row],[%T1]]</f>
        <v>1</v>
      </c>
      <c r="W59" s="15">
        <f>+Tabla1[[#This Row],[%T1]]*Tabla1[[#This Row],[T.Anual]]</f>
        <v>5</v>
      </c>
      <c r="X59" s="15">
        <f>+Tabla1[[#This Row],[%T2]]*Tabla1[[#This Row],[T.Anual]]</f>
        <v>5</v>
      </c>
      <c r="Y59" s="15">
        <f>+Tabla1[[#This Row],[%T3]]*Tabla1[[#This Row],[T.Anual]]</f>
        <v>0</v>
      </c>
      <c r="Z59" s="14">
        <f>+PRODUCT(Tabla1[[#This Row],[T1 (h)]],VLOOKUP(Tabla1[[#This Row],[TIPUS PREU]],'MATRIU COSTOS'!$A$9:$M$11,2,FALSE))</f>
        <v>149.99100000000001</v>
      </c>
      <c r="AA59" s="14">
        <f>+PRODUCT(Tabla1[[#This Row],[T2 (h)]],VLOOKUP(Tabla1[[#This Row],[TIPUS PREU]],'MATRIU COSTOS'!$A$9:$M$11,3,FALSE))</f>
        <v>149.99100000000001</v>
      </c>
      <c r="AB59" s="14">
        <f>+PRODUCT(Tabla1[[#This Row],[T3 (h)]],VLOOKUP(Tabla1[[#This Row],[TIPUS PREU]],'MATRIU COSTOS'!$A$9:$M$11,4,FALSE))</f>
        <v>0</v>
      </c>
      <c r="AC59" s="14">
        <f>SUM(Tabla1[[#This Row],[T1 (€)]:[T3 (€)]])</f>
        <v>299.98200000000003</v>
      </c>
      <c r="AD59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305.98164000000003</v>
      </c>
      <c r="AE59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312.1012728</v>
      </c>
      <c r="AF59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318.34329825600003</v>
      </c>
      <c r="AG59" s="14">
        <f>SUM(Tabla1[[#This Row],[COST 1R ANY]:[COST 4T ANY]])</f>
        <v>1236.408211056</v>
      </c>
      <c r="AH59" s="12">
        <f>+PRODUCT(Tabla1[[#This Row],[T1 (h)]],VLOOKUP(Tabla1[[#This Row],[TIPUS PREU]],'MATRIU COSTOS'!$A$17:$M$19,2,FALSE))</f>
        <v>0</v>
      </c>
      <c r="AI59" s="12">
        <f>+PRODUCT(Tabla1[[#This Row],[T2 (h)]],VLOOKUP(Tabla1[[#This Row],[TIPUS PREU]],'MATRIU COSTOS'!$A$17:$M$19,3,FALSE))</f>
        <v>0</v>
      </c>
      <c r="AJ59" s="12">
        <f>+PRODUCT(Tabla1[[#This Row],[T3 (h)]],VLOOKUP(Tabla1[[#This Row],[TIPUS PREU]],'MATRIU COSTOS'!$A$17:$M$19,4,FALSE))</f>
        <v>0</v>
      </c>
      <c r="AK59" s="12">
        <f>SUM(Tabla1[[#This Row],[OFERTA T1 (€)]:[OFERTA T3 (€)]])</f>
        <v>0</v>
      </c>
      <c r="AL59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59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59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59" s="12">
        <f>SUM(Tabla1[[#This Row],[OFERTA COST 1R ANY (€)]:[OFERTA COST 4T ANY (€)]])</f>
        <v>0</v>
      </c>
    </row>
    <row r="60" spans="1:41" ht="17.100000000000001" hidden="1" customHeight="1">
      <c r="A60" s="1">
        <v>950</v>
      </c>
      <c r="B60" s="1" t="s">
        <v>150</v>
      </c>
      <c r="C60" s="1">
        <v>21533</v>
      </c>
      <c r="D60" s="1" t="s">
        <v>184</v>
      </c>
      <c r="E60" s="1" t="s">
        <v>129</v>
      </c>
      <c r="F60" s="1" t="s">
        <v>108</v>
      </c>
      <c r="G60" s="1" t="s">
        <v>127</v>
      </c>
      <c r="H60" s="1" t="s">
        <v>126</v>
      </c>
      <c r="I60" s="1" t="s">
        <v>26</v>
      </c>
      <c r="J60" s="1" t="s">
        <v>35</v>
      </c>
      <c r="K60" s="1" t="s">
        <v>130</v>
      </c>
      <c r="L60" s="1" t="s">
        <v>29</v>
      </c>
      <c r="M60" s="1" t="s">
        <v>131</v>
      </c>
      <c r="N60" s="1" t="s">
        <v>151</v>
      </c>
      <c r="O60" s="1" t="s">
        <v>31</v>
      </c>
      <c r="P60" s="15">
        <v>1</v>
      </c>
      <c r="Q60" s="15">
        <v>10</v>
      </c>
      <c r="R60" s="15">
        <f>+Tabla1[[#This Row],[Hores/acció ]]*Tabla1[[#This Row],[Nº Serveis]]</f>
        <v>10</v>
      </c>
      <c r="S60" s="16">
        <v>0.5</v>
      </c>
      <c r="T60" s="16">
        <v>0.5</v>
      </c>
      <c r="U60" s="16">
        <v>0</v>
      </c>
      <c r="V60" s="16">
        <f>+Tabla1[[#This Row],[%T3]]+Tabla1[[#This Row],[%T2]]+Tabla1[[#This Row],[%T1]]</f>
        <v>1</v>
      </c>
      <c r="W60" s="15">
        <f>+Tabla1[[#This Row],[%T1]]*Tabla1[[#This Row],[T.Anual]]</f>
        <v>5</v>
      </c>
      <c r="X60" s="15">
        <f>+Tabla1[[#This Row],[%T2]]*Tabla1[[#This Row],[T.Anual]]</f>
        <v>5</v>
      </c>
      <c r="Y60" s="15">
        <f>+Tabla1[[#This Row],[%T3]]*Tabla1[[#This Row],[T.Anual]]</f>
        <v>0</v>
      </c>
      <c r="Z60" s="14">
        <f>+PRODUCT(Tabla1[[#This Row],[T1 (h)]],VLOOKUP(Tabla1[[#This Row],[TIPUS PREU]],'MATRIU COSTOS'!$A$9:$M$11,2,FALSE))</f>
        <v>149.99100000000001</v>
      </c>
      <c r="AA60" s="14">
        <f>+PRODUCT(Tabla1[[#This Row],[T2 (h)]],VLOOKUP(Tabla1[[#This Row],[TIPUS PREU]],'MATRIU COSTOS'!$A$9:$M$11,3,FALSE))</f>
        <v>149.99100000000001</v>
      </c>
      <c r="AB60" s="14">
        <f>+PRODUCT(Tabla1[[#This Row],[T3 (h)]],VLOOKUP(Tabla1[[#This Row],[TIPUS PREU]],'MATRIU COSTOS'!$A$9:$M$11,4,FALSE))</f>
        <v>0</v>
      </c>
      <c r="AC60" s="14">
        <f>SUM(Tabla1[[#This Row],[T1 (€)]:[T3 (€)]])</f>
        <v>299.98200000000003</v>
      </c>
      <c r="AD60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305.98164000000003</v>
      </c>
      <c r="AE60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312.1012728</v>
      </c>
      <c r="AF60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318.34329825600003</v>
      </c>
      <c r="AG60" s="14">
        <f>SUM(Tabla1[[#This Row],[COST 1R ANY]:[COST 4T ANY]])</f>
        <v>1236.408211056</v>
      </c>
      <c r="AH60" s="12">
        <f>+PRODUCT(Tabla1[[#This Row],[T1 (h)]],VLOOKUP(Tabla1[[#This Row],[TIPUS PREU]],'MATRIU COSTOS'!$A$17:$M$19,2,FALSE))</f>
        <v>0</v>
      </c>
      <c r="AI60" s="12">
        <f>+PRODUCT(Tabla1[[#This Row],[T2 (h)]],VLOOKUP(Tabla1[[#This Row],[TIPUS PREU]],'MATRIU COSTOS'!$A$17:$M$19,3,FALSE))</f>
        <v>0</v>
      </c>
      <c r="AJ60" s="12">
        <f>+PRODUCT(Tabla1[[#This Row],[T3 (h)]],VLOOKUP(Tabla1[[#This Row],[TIPUS PREU]],'MATRIU COSTOS'!$A$17:$M$19,4,FALSE))</f>
        <v>0</v>
      </c>
      <c r="AK60" s="12">
        <f>SUM(Tabla1[[#This Row],[OFERTA T1 (€)]:[OFERTA T3 (€)]])</f>
        <v>0</v>
      </c>
      <c r="AL60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60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60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60" s="12">
        <f>SUM(Tabla1[[#This Row],[OFERTA COST 1R ANY (€)]:[OFERTA COST 4T ANY (€)]])</f>
        <v>0</v>
      </c>
    </row>
    <row r="61" spans="1:41" ht="17.100000000000001" hidden="1" customHeight="1">
      <c r="A61" s="1">
        <v>950</v>
      </c>
      <c r="B61" s="1" t="s">
        <v>150</v>
      </c>
      <c r="C61" s="1">
        <v>21533</v>
      </c>
      <c r="D61" s="1" t="s">
        <v>184</v>
      </c>
      <c r="E61" s="1" t="s">
        <v>129</v>
      </c>
      <c r="F61" s="1" t="s">
        <v>108</v>
      </c>
      <c r="G61" s="1" t="s">
        <v>164</v>
      </c>
      <c r="H61" s="1" t="s">
        <v>165</v>
      </c>
      <c r="I61" s="1" t="s">
        <v>26</v>
      </c>
      <c r="J61" s="1" t="s">
        <v>35</v>
      </c>
      <c r="K61" s="1" t="s">
        <v>130</v>
      </c>
      <c r="L61" s="1" t="s">
        <v>29</v>
      </c>
      <c r="M61" s="1" t="s">
        <v>131</v>
      </c>
      <c r="N61" s="1" t="s">
        <v>151</v>
      </c>
      <c r="O61" s="1" t="s">
        <v>31</v>
      </c>
      <c r="P61" s="15">
        <v>1</v>
      </c>
      <c r="Q61" s="15">
        <v>10</v>
      </c>
      <c r="R61" s="15">
        <f>+Tabla1[[#This Row],[Hores/acció ]]*Tabla1[[#This Row],[Nº Serveis]]</f>
        <v>10</v>
      </c>
      <c r="S61" s="16">
        <v>0.5</v>
      </c>
      <c r="T61" s="16">
        <v>0.5</v>
      </c>
      <c r="U61" s="16">
        <v>0</v>
      </c>
      <c r="V61" s="16">
        <f>+Tabla1[[#This Row],[%T3]]+Tabla1[[#This Row],[%T2]]+Tabla1[[#This Row],[%T1]]</f>
        <v>1</v>
      </c>
      <c r="W61" s="15">
        <f>+Tabla1[[#This Row],[%T1]]*Tabla1[[#This Row],[T.Anual]]</f>
        <v>5</v>
      </c>
      <c r="X61" s="15">
        <f>+Tabla1[[#This Row],[%T2]]*Tabla1[[#This Row],[T.Anual]]</f>
        <v>5</v>
      </c>
      <c r="Y61" s="15">
        <f>+Tabla1[[#This Row],[%T3]]*Tabla1[[#This Row],[T.Anual]]</f>
        <v>0</v>
      </c>
      <c r="Z61" s="14">
        <f>+PRODUCT(Tabla1[[#This Row],[T1 (h)]],VLOOKUP(Tabla1[[#This Row],[TIPUS PREU]],'MATRIU COSTOS'!$A$9:$M$11,2,FALSE))</f>
        <v>149.99100000000001</v>
      </c>
      <c r="AA61" s="14">
        <f>+PRODUCT(Tabla1[[#This Row],[T2 (h)]],VLOOKUP(Tabla1[[#This Row],[TIPUS PREU]],'MATRIU COSTOS'!$A$9:$M$11,3,FALSE))</f>
        <v>149.99100000000001</v>
      </c>
      <c r="AB61" s="14">
        <f>+PRODUCT(Tabla1[[#This Row],[T3 (h)]],VLOOKUP(Tabla1[[#This Row],[TIPUS PREU]],'MATRIU COSTOS'!$A$9:$M$11,4,FALSE))</f>
        <v>0</v>
      </c>
      <c r="AC61" s="14">
        <f>SUM(Tabla1[[#This Row],[T1 (€)]:[T3 (€)]])</f>
        <v>299.98200000000003</v>
      </c>
      <c r="AD61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305.98164000000003</v>
      </c>
      <c r="AE61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312.1012728</v>
      </c>
      <c r="AF61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318.34329825600003</v>
      </c>
      <c r="AG61" s="14">
        <f>SUM(Tabla1[[#This Row],[COST 1R ANY]:[COST 4T ANY]])</f>
        <v>1236.408211056</v>
      </c>
      <c r="AH61" s="12">
        <f>+PRODUCT(Tabla1[[#This Row],[T1 (h)]],VLOOKUP(Tabla1[[#This Row],[TIPUS PREU]],'MATRIU COSTOS'!$A$17:$M$19,2,FALSE))</f>
        <v>0</v>
      </c>
      <c r="AI61" s="12">
        <f>+PRODUCT(Tabla1[[#This Row],[T2 (h)]],VLOOKUP(Tabla1[[#This Row],[TIPUS PREU]],'MATRIU COSTOS'!$A$17:$M$19,3,FALSE))</f>
        <v>0</v>
      </c>
      <c r="AJ61" s="12">
        <f>+PRODUCT(Tabla1[[#This Row],[T3 (h)]],VLOOKUP(Tabla1[[#This Row],[TIPUS PREU]],'MATRIU COSTOS'!$A$17:$M$19,4,FALSE))</f>
        <v>0</v>
      </c>
      <c r="AK61" s="12">
        <f>SUM(Tabla1[[#This Row],[OFERTA T1 (€)]:[OFERTA T3 (€)]])</f>
        <v>0</v>
      </c>
      <c r="AL61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61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61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61" s="12">
        <f>SUM(Tabla1[[#This Row],[OFERTA COST 1R ANY (€)]:[OFERTA COST 4T ANY (€)]])</f>
        <v>0</v>
      </c>
    </row>
    <row r="62" spans="1:41" ht="17.100000000000001" hidden="1" customHeight="1">
      <c r="A62" s="1">
        <v>950</v>
      </c>
      <c r="B62" s="1" t="s">
        <v>150</v>
      </c>
      <c r="C62" s="1">
        <v>21533</v>
      </c>
      <c r="D62" s="1" t="s">
        <v>184</v>
      </c>
      <c r="E62" s="1" t="s">
        <v>129</v>
      </c>
      <c r="F62" s="1" t="s">
        <v>108</v>
      </c>
      <c r="G62" s="1" t="s">
        <v>109</v>
      </c>
      <c r="H62" s="1" t="s">
        <v>110</v>
      </c>
      <c r="I62" s="1" t="s">
        <v>26</v>
      </c>
      <c r="J62" s="1" t="s">
        <v>36</v>
      </c>
      <c r="K62" s="1" t="s">
        <v>130</v>
      </c>
      <c r="L62" s="1" t="s">
        <v>29</v>
      </c>
      <c r="M62" s="1" t="s">
        <v>131</v>
      </c>
      <c r="N62" s="1" t="s">
        <v>151</v>
      </c>
      <c r="O62" s="1" t="s">
        <v>31</v>
      </c>
      <c r="P62" s="15">
        <v>1</v>
      </c>
      <c r="Q62" s="15">
        <v>10</v>
      </c>
      <c r="R62" s="15">
        <f>+Tabla1[[#This Row],[Hores/acció ]]*Tabla1[[#This Row],[Nº Serveis]]</f>
        <v>10</v>
      </c>
      <c r="S62" s="16">
        <v>0.5</v>
      </c>
      <c r="T62" s="16">
        <v>0.5</v>
      </c>
      <c r="U62" s="16">
        <v>0</v>
      </c>
      <c r="V62" s="16">
        <f>+Tabla1[[#This Row],[%T3]]+Tabla1[[#This Row],[%T2]]+Tabla1[[#This Row],[%T1]]</f>
        <v>1</v>
      </c>
      <c r="W62" s="15">
        <f>+Tabla1[[#This Row],[%T1]]*Tabla1[[#This Row],[T.Anual]]</f>
        <v>5</v>
      </c>
      <c r="X62" s="15">
        <f>+Tabla1[[#This Row],[%T2]]*Tabla1[[#This Row],[T.Anual]]</f>
        <v>5</v>
      </c>
      <c r="Y62" s="15">
        <f>+Tabla1[[#This Row],[%T3]]*Tabla1[[#This Row],[T.Anual]]</f>
        <v>0</v>
      </c>
      <c r="Z62" s="14">
        <f>+PRODUCT(Tabla1[[#This Row],[T1 (h)]],VLOOKUP(Tabla1[[#This Row],[TIPUS PREU]],'MATRIU COSTOS'!$A$9:$M$11,2,FALSE))</f>
        <v>149.99100000000001</v>
      </c>
      <c r="AA62" s="14">
        <f>+PRODUCT(Tabla1[[#This Row],[T2 (h)]],VLOOKUP(Tabla1[[#This Row],[TIPUS PREU]],'MATRIU COSTOS'!$A$9:$M$11,3,FALSE))</f>
        <v>149.99100000000001</v>
      </c>
      <c r="AB62" s="14">
        <f>+PRODUCT(Tabla1[[#This Row],[T3 (h)]],VLOOKUP(Tabla1[[#This Row],[TIPUS PREU]],'MATRIU COSTOS'!$A$9:$M$11,4,FALSE))</f>
        <v>0</v>
      </c>
      <c r="AC62" s="14">
        <f>SUM(Tabla1[[#This Row],[T1 (€)]:[T3 (€)]])</f>
        <v>299.98200000000003</v>
      </c>
      <c r="AD62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305.98164000000003</v>
      </c>
      <c r="AE62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312.1012728</v>
      </c>
      <c r="AF62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318.34329825600003</v>
      </c>
      <c r="AG62" s="14">
        <f>SUM(Tabla1[[#This Row],[COST 1R ANY]:[COST 4T ANY]])</f>
        <v>1236.408211056</v>
      </c>
      <c r="AH62" s="12">
        <f>+PRODUCT(Tabla1[[#This Row],[T1 (h)]],VLOOKUP(Tabla1[[#This Row],[TIPUS PREU]],'MATRIU COSTOS'!$A$17:$M$19,2,FALSE))</f>
        <v>0</v>
      </c>
      <c r="AI62" s="12">
        <f>+PRODUCT(Tabla1[[#This Row],[T2 (h)]],VLOOKUP(Tabla1[[#This Row],[TIPUS PREU]],'MATRIU COSTOS'!$A$17:$M$19,3,FALSE))</f>
        <v>0</v>
      </c>
      <c r="AJ62" s="12">
        <f>+PRODUCT(Tabla1[[#This Row],[T3 (h)]],VLOOKUP(Tabla1[[#This Row],[TIPUS PREU]],'MATRIU COSTOS'!$A$17:$M$19,4,FALSE))</f>
        <v>0</v>
      </c>
      <c r="AK62" s="12">
        <f>SUM(Tabla1[[#This Row],[OFERTA T1 (€)]:[OFERTA T3 (€)]])</f>
        <v>0</v>
      </c>
      <c r="AL62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62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62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62" s="12">
        <f>SUM(Tabla1[[#This Row],[OFERTA COST 1R ANY (€)]:[OFERTA COST 4T ANY (€)]])</f>
        <v>0</v>
      </c>
    </row>
    <row r="63" spans="1:41" ht="17.100000000000001" hidden="1" customHeight="1">
      <c r="A63" s="1">
        <v>970</v>
      </c>
      <c r="B63" s="1" t="s">
        <v>150</v>
      </c>
      <c r="C63" s="1">
        <v>21533</v>
      </c>
      <c r="D63" s="1" t="s">
        <v>168</v>
      </c>
      <c r="E63" s="1" t="s">
        <v>129</v>
      </c>
      <c r="F63" s="1" t="s">
        <v>108</v>
      </c>
      <c r="G63" s="1" t="s">
        <v>109</v>
      </c>
      <c r="H63" s="1" t="s">
        <v>110</v>
      </c>
      <c r="I63" s="1" t="s">
        <v>26</v>
      </c>
      <c r="J63" s="1" t="s">
        <v>36</v>
      </c>
      <c r="K63" s="1" t="s">
        <v>130</v>
      </c>
      <c r="L63" s="1" t="s">
        <v>33</v>
      </c>
      <c r="M63" s="1" t="s">
        <v>175</v>
      </c>
      <c r="N63" s="1" t="s">
        <v>176</v>
      </c>
      <c r="O63" s="1" t="s">
        <v>133</v>
      </c>
      <c r="P63" s="15">
        <v>3</v>
      </c>
      <c r="Q63" s="15">
        <v>275</v>
      </c>
      <c r="R63" s="15">
        <f>+Tabla1[[#This Row],[Hores/acció ]]*Tabla1[[#This Row],[Nº Serveis]]</f>
        <v>825</v>
      </c>
      <c r="S63" s="16">
        <v>1</v>
      </c>
      <c r="T63" s="16">
        <v>0</v>
      </c>
      <c r="U63" s="16">
        <v>0</v>
      </c>
      <c r="V63" s="16">
        <f>+Tabla1[[#This Row],[%T3]]+Tabla1[[#This Row],[%T2]]+Tabla1[[#This Row],[%T1]]</f>
        <v>1</v>
      </c>
      <c r="W63" s="15">
        <f>+Tabla1[[#This Row],[%T1]]*Tabla1[[#This Row],[T.Anual]]</f>
        <v>825</v>
      </c>
      <c r="X63" s="15">
        <f>+Tabla1[[#This Row],[%T2]]*Tabla1[[#This Row],[T.Anual]]</f>
        <v>0</v>
      </c>
      <c r="Y63" s="15">
        <f>+Tabla1[[#This Row],[%T3]]*Tabla1[[#This Row],[T.Anual]]</f>
        <v>0</v>
      </c>
      <c r="Z63" s="14">
        <f>+PRODUCT(Tabla1[[#This Row],[T1 (h)]],VLOOKUP(Tabla1[[#This Row],[TIPUS PREU]],'MATRIU COSTOS'!$A$9:$M$11,2,FALSE))</f>
        <v>25505.865000000002</v>
      </c>
      <c r="AA63" s="14">
        <f>+PRODUCT(Tabla1[[#This Row],[T2 (h)]],VLOOKUP(Tabla1[[#This Row],[TIPUS PREU]],'MATRIU COSTOS'!$A$9:$M$11,3,FALSE))</f>
        <v>0</v>
      </c>
      <c r="AB63" s="14">
        <f>+PRODUCT(Tabla1[[#This Row],[T3 (h)]],VLOOKUP(Tabla1[[#This Row],[TIPUS PREU]],'MATRIU COSTOS'!$A$9:$M$11,4,FALSE))</f>
        <v>0</v>
      </c>
      <c r="AC63" s="14">
        <f>SUM(Tabla1[[#This Row],[T1 (€)]:[T3 (€)]])</f>
        <v>25505.865000000002</v>
      </c>
      <c r="AD63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26015.9823</v>
      </c>
      <c r="AE63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26536.301946000003</v>
      </c>
      <c r="AF63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27067.027984920005</v>
      </c>
      <c r="AG63" s="14">
        <f>SUM(Tabla1[[#This Row],[COST 1R ANY]:[COST 4T ANY]])</f>
        <v>105125.17723092</v>
      </c>
      <c r="AH63" s="12">
        <f>+PRODUCT(Tabla1[[#This Row],[T1 (h)]],VLOOKUP(Tabla1[[#This Row],[TIPUS PREU]],'MATRIU COSTOS'!$A$17:$M$19,2,FALSE))</f>
        <v>0</v>
      </c>
      <c r="AI63" s="12">
        <f>+PRODUCT(Tabla1[[#This Row],[T2 (h)]],VLOOKUP(Tabla1[[#This Row],[TIPUS PREU]],'MATRIU COSTOS'!$A$17:$M$19,3,FALSE))</f>
        <v>0</v>
      </c>
      <c r="AJ63" s="12">
        <f>+PRODUCT(Tabla1[[#This Row],[T3 (h)]],VLOOKUP(Tabla1[[#This Row],[TIPUS PREU]],'MATRIU COSTOS'!$A$17:$M$19,4,FALSE))</f>
        <v>0</v>
      </c>
      <c r="AK63" s="12">
        <f>SUM(Tabla1[[#This Row],[OFERTA T1 (€)]:[OFERTA T3 (€)]])</f>
        <v>0</v>
      </c>
      <c r="AL63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63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63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63" s="12">
        <f>SUM(Tabla1[[#This Row],[OFERTA COST 1R ANY (€)]:[OFERTA COST 4T ANY (€)]])</f>
        <v>0</v>
      </c>
    </row>
    <row r="64" spans="1:41" ht="17.100000000000001" hidden="1" customHeight="1">
      <c r="A64" s="1">
        <v>950</v>
      </c>
      <c r="B64" s="1" t="s">
        <v>150</v>
      </c>
      <c r="C64" s="1">
        <v>21533</v>
      </c>
      <c r="D64" s="1" t="s">
        <v>184</v>
      </c>
      <c r="E64" s="1" t="s">
        <v>129</v>
      </c>
      <c r="F64" s="1" t="s">
        <v>108</v>
      </c>
      <c r="G64" s="1" t="s">
        <v>112</v>
      </c>
      <c r="H64" s="1" t="s">
        <v>113</v>
      </c>
      <c r="I64" s="1" t="s">
        <v>26</v>
      </c>
      <c r="J64" s="1" t="s">
        <v>35</v>
      </c>
      <c r="K64" s="1" t="s">
        <v>130</v>
      </c>
      <c r="L64" s="1" t="s">
        <v>29</v>
      </c>
      <c r="M64" s="1" t="s">
        <v>131</v>
      </c>
      <c r="N64" s="1" t="s">
        <v>132</v>
      </c>
      <c r="O64" s="1" t="s">
        <v>133</v>
      </c>
      <c r="P64" s="15">
        <v>2</v>
      </c>
      <c r="Q64" s="15">
        <v>3</v>
      </c>
      <c r="R64" s="15">
        <f>+Tabla1[[#This Row],[Hores/acció ]]*Tabla1[[#This Row],[Nº Serveis]]</f>
        <v>6</v>
      </c>
      <c r="S64" s="16">
        <v>0</v>
      </c>
      <c r="T64" s="16">
        <v>1</v>
      </c>
      <c r="U64" s="16">
        <v>0</v>
      </c>
      <c r="V64" s="16">
        <f>+Tabla1[[#This Row],[%T3]]+Tabla1[[#This Row],[%T2]]+Tabla1[[#This Row],[%T1]]</f>
        <v>1</v>
      </c>
      <c r="W64" s="15">
        <f>+Tabla1[[#This Row],[%T1]]*Tabla1[[#This Row],[T.Anual]]</f>
        <v>0</v>
      </c>
      <c r="X64" s="15">
        <f>+Tabla1[[#This Row],[%T2]]*Tabla1[[#This Row],[T.Anual]]</f>
        <v>6</v>
      </c>
      <c r="Y64" s="15">
        <f>+Tabla1[[#This Row],[%T3]]*Tabla1[[#This Row],[T.Anual]]</f>
        <v>0</v>
      </c>
      <c r="Z64" s="14">
        <f>+PRODUCT(Tabla1[[#This Row],[T1 (h)]],VLOOKUP(Tabla1[[#This Row],[TIPUS PREU]],'MATRIU COSTOS'!$A$9:$M$11,2,FALSE))</f>
        <v>0</v>
      </c>
      <c r="AA64" s="14">
        <f>+PRODUCT(Tabla1[[#This Row],[T2 (h)]],VLOOKUP(Tabla1[[#This Row],[TIPUS PREU]],'MATRIU COSTOS'!$A$9:$M$11,3,FALSE))</f>
        <v>179.98920000000001</v>
      </c>
      <c r="AB64" s="14">
        <f>+PRODUCT(Tabla1[[#This Row],[T3 (h)]],VLOOKUP(Tabla1[[#This Row],[TIPUS PREU]],'MATRIU COSTOS'!$A$9:$M$11,4,FALSE))</f>
        <v>0</v>
      </c>
      <c r="AC64" s="14">
        <f>SUM(Tabla1[[#This Row],[T1 (€)]:[T3 (€)]])</f>
        <v>179.98920000000001</v>
      </c>
      <c r="AD64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183.58898400000001</v>
      </c>
      <c r="AE64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187.26076368000003</v>
      </c>
      <c r="AF64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191.00597895359999</v>
      </c>
      <c r="AG64" s="14">
        <f>SUM(Tabla1[[#This Row],[COST 1R ANY]:[COST 4T ANY]])</f>
        <v>741.84492663360004</v>
      </c>
      <c r="AH64" s="12">
        <f>+PRODUCT(Tabla1[[#This Row],[T1 (h)]],VLOOKUP(Tabla1[[#This Row],[TIPUS PREU]],'MATRIU COSTOS'!$A$17:$M$19,2,FALSE))</f>
        <v>0</v>
      </c>
      <c r="AI64" s="12">
        <f>+PRODUCT(Tabla1[[#This Row],[T2 (h)]],VLOOKUP(Tabla1[[#This Row],[TIPUS PREU]],'MATRIU COSTOS'!$A$17:$M$19,3,FALSE))</f>
        <v>0</v>
      </c>
      <c r="AJ64" s="12">
        <f>+PRODUCT(Tabla1[[#This Row],[T3 (h)]],VLOOKUP(Tabla1[[#This Row],[TIPUS PREU]],'MATRIU COSTOS'!$A$17:$M$19,4,FALSE))</f>
        <v>0</v>
      </c>
      <c r="AK64" s="12">
        <f>SUM(Tabla1[[#This Row],[OFERTA T1 (€)]:[OFERTA T3 (€)]])</f>
        <v>0</v>
      </c>
      <c r="AL64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64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64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64" s="12">
        <f>SUM(Tabla1[[#This Row],[OFERTA COST 1R ANY (€)]:[OFERTA COST 4T ANY (€)]])</f>
        <v>0</v>
      </c>
    </row>
    <row r="65" spans="1:41" ht="17.100000000000001" hidden="1" customHeight="1">
      <c r="A65" s="1">
        <v>950</v>
      </c>
      <c r="B65" s="1" t="s">
        <v>150</v>
      </c>
      <c r="C65" s="1">
        <v>21533</v>
      </c>
      <c r="D65" s="1" t="s">
        <v>184</v>
      </c>
      <c r="E65" s="1" t="s">
        <v>129</v>
      </c>
      <c r="F65" s="1" t="s">
        <v>108</v>
      </c>
      <c r="G65" s="1" t="s">
        <v>141</v>
      </c>
      <c r="H65" s="1" t="s">
        <v>140</v>
      </c>
      <c r="I65" s="1" t="s">
        <v>26</v>
      </c>
      <c r="J65" s="1" t="s">
        <v>35</v>
      </c>
      <c r="K65" s="1" t="s">
        <v>130</v>
      </c>
      <c r="L65" s="1" t="s">
        <v>29</v>
      </c>
      <c r="M65" s="1" t="s">
        <v>131</v>
      </c>
      <c r="N65" s="1" t="s">
        <v>132</v>
      </c>
      <c r="O65" s="1" t="s">
        <v>133</v>
      </c>
      <c r="P65" s="15">
        <v>2</v>
      </c>
      <c r="Q65" s="15">
        <v>3</v>
      </c>
      <c r="R65" s="15">
        <f>+Tabla1[[#This Row],[Hores/acció ]]*Tabla1[[#This Row],[Nº Serveis]]</f>
        <v>6</v>
      </c>
      <c r="S65" s="16">
        <v>0</v>
      </c>
      <c r="T65" s="16">
        <v>1</v>
      </c>
      <c r="U65" s="16">
        <v>0</v>
      </c>
      <c r="V65" s="16">
        <f>+Tabla1[[#This Row],[%T3]]+Tabla1[[#This Row],[%T2]]+Tabla1[[#This Row],[%T1]]</f>
        <v>1</v>
      </c>
      <c r="W65" s="15">
        <f>+Tabla1[[#This Row],[%T1]]*Tabla1[[#This Row],[T.Anual]]</f>
        <v>0</v>
      </c>
      <c r="X65" s="15">
        <f>+Tabla1[[#This Row],[%T2]]*Tabla1[[#This Row],[T.Anual]]</f>
        <v>6</v>
      </c>
      <c r="Y65" s="15">
        <f>+Tabla1[[#This Row],[%T3]]*Tabla1[[#This Row],[T.Anual]]</f>
        <v>0</v>
      </c>
      <c r="Z65" s="14">
        <f>+PRODUCT(Tabla1[[#This Row],[T1 (h)]],VLOOKUP(Tabla1[[#This Row],[TIPUS PREU]],'MATRIU COSTOS'!$A$9:$M$11,2,FALSE))</f>
        <v>0</v>
      </c>
      <c r="AA65" s="14">
        <f>+PRODUCT(Tabla1[[#This Row],[T2 (h)]],VLOOKUP(Tabla1[[#This Row],[TIPUS PREU]],'MATRIU COSTOS'!$A$9:$M$11,3,FALSE))</f>
        <v>179.98920000000001</v>
      </c>
      <c r="AB65" s="14">
        <f>+PRODUCT(Tabla1[[#This Row],[T3 (h)]],VLOOKUP(Tabla1[[#This Row],[TIPUS PREU]],'MATRIU COSTOS'!$A$9:$M$11,4,FALSE))</f>
        <v>0</v>
      </c>
      <c r="AC65" s="14">
        <f>SUM(Tabla1[[#This Row],[T1 (€)]:[T3 (€)]])</f>
        <v>179.98920000000001</v>
      </c>
      <c r="AD65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183.58898400000001</v>
      </c>
      <c r="AE65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187.26076368000003</v>
      </c>
      <c r="AF65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191.00597895359999</v>
      </c>
      <c r="AG65" s="14">
        <f>SUM(Tabla1[[#This Row],[COST 1R ANY]:[COST 4T ANY]])</f>
        <v>741.84492663360004</v>
      </c>
      <c r="AH65" s="12">
        <f>+PRODUCT(Tabla1[[#This Row],[T1 (h)]],VLOOKUP(Tabla1[[#This Row],[TIPUS PREU]],'MATRIU COSTOS'!$A$17:$M$19,2,FALSE))</f>
        <v>0</v>
      </c>
      <c r="AI65" s="12">
        <f>+PRODUCT(Tabla1[[#This Row],[T2 (h)]],VLOOKUP(Tabla1[[#This Row],[TIPUS PREU]],'MATRIU COSTOS'!$A$17:$M$19,3,FALSE))</f>
        <v>0</v>
      </c>
      <c r="AJ65" s="12">
        <f>+PRODUCT(Tabla1[[#This Row],[T3 (h)]],VLOOKUP(Tabla1[[#This Row],[TIPUS PREU]],'MATRIU COSTOS'!$A$17:$M$19,4,FALSE))</f>
        <v>0</v>
      </c>
      <c r="AK65" s="12">
        <f>SUM(Tabla1[[#This Row],[OFERTA T1 (€)]:[OFERTA T3 (€)]])</f>
        <v>0</v>
      </c>
      <c r="AL65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65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65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65" s="12">
        <f>SUM(Tabla1[[#This Row],[OFERTA COST 1R ANY (€)]:[OFERTA COST 4T ANY (€)]])</f>
        <v>0</v>
      </c>
    </row>
    <row r="66" spans="1:41" ht="17.100000000000001" hidden="1" customHeight="1">
      <c r="A66" s="1">
        <v>950</v>
      </c>
      <c r="B66" s="1" t="s">
        <v>150</v>
      </c>
      <c r="C66" s="1">
        <v>21533</v>
      </c>
      <c r="D66" s="1" t="s">
        <v>184</v>
      </c>
      <c r="E66" s="1" t="s">
        <v>129</v>
      </c>
      <c r="F66" s="1" t="s">
        <v>108</v>
      </c>
      <c r="G66" s="1" t="s">
        <v>142</v>
      </c>
      <c r="H66" s="1" t="s">
        <v>143</v>
      </c>
      <c r="I66" s="1" t="s">
        <v>26</v>
      </c>
      <c r="J66" s="1" t="s">
        <v>35</v>
      </c>
      <c r="K66" s="1" t="s">
        <v>130</v>
      </c>
      <c r="L66" s="1" t="s">
        <v>29</v>
      </c>
      <c r="M66" s="1" t="s">
        <v>131</v>
      </c>
      <c r="N66" s="1" t="s">
        <v>132</v>
      </c>
      <c r="O66" s="1" t="s">
        <v>133</v>
      </c>
      <c r="P66" s="15">
        <v>2</v>
      </c>
      <c r="Q66" s="15">
        <v>3</v>
      </c>
      <c r="R66" s="15">
        <f>+Tabla1[[#This Row],[Hores/acció ]]*Tabla1[[#This Row],[Nº Serveis]]</f>
        <v>6</v>
      </c>
      <c r="S66" s="16">
        <v>0</v>
      </c>
      <c r="T66" s="16">
        <v>1</v>
      </c>
      <c r="U66" s="16">
        <v>0</v>
      </c>
      <c r="V66" s="16">
        <f>+Tabla1[[#This Row],[%T3]]+Tabla1[[#This Row],[%T2]]+Tabla1[[#This Row],[%T1]]</f>
        <v>1</v>
      </c>
      <c r="W66" s="15">
        <f>+Tabla1[[#This Row],[%T1]]*Tabla1[[#This Row],[T.Anual]]</f>
        <v>0</v>
      </c>
      <c r="X66" s="15">
        <f>+Tabla1[[#This Row],[%T2]]*Tabla1[[#This Row],[T.Anual]]</f>
        <v>6</v>
      </c>
      <c r="Y66" s="15">
        <f>+Tabla1[[#This Row],[%T3]]*Tabla1[[#This Row],[T.Anual]]</f>
        <v>0</v>
      </c>
      <c r="Z66" s="14">
        <f>+PRODUCT(Tabla1[[#This Row],[T1 (h)]],VLOOKUP(Tabla1[[#This Row],[TIPUS PREU]],'MATRIU COSTOS'!$A$9:$M$11,2,FALSE))</f>
        <v>0</v>
      </c>
      <c r="AA66" s="14">
        <f>+PRODUCT(Tabla1[[#This Row],[T2 (h)]],VLOOKUP(Tabla1[[#This Row],[TIPUS PREU]],'MATRIU COSTOS'!$A$9:$M$11,3,FALSE))</f>
        <v>179.98920000000001</v>
      </c>
      <c r="AB66" s="14">
        <f>+PRODUCT(Tabla1[[#This Row],[T3 (h)]],VLOOKUP(Tabla1[[#This Row],[TIPUS PREU]],'MATRIU COSTOS'!$A$9:$M$11,4,FALSE))</f>
        <v>0</v>
      </c>
      <c r="AC66" s="14">
        <f>SUM(Tabla1[[#This Row],[T1 (€)]:[T3 (€)]])</f>
        <v>179.98920000000001</v>
      </c>
      <c r="AD66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183.58898400000001</v>
      </c>
      <c r="AE66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187.26076368000003</v>
      </c>
      <c r="AF66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191.00597895359999</v>
      </c>
      <c r="AG66" s="14">
        <f>SUM(Tabla1[[#This Row],[COST 1R ANY]:[COST 4T ANY]])</f>
        <v>741.84492663360004</v>
      </c>
      <c r="AH66" s="12">
        <f>+PRODUCT(Tabla1[[#This Row],[T1 (h)]],VLOOKUP(Tabla1[[#This Row],[TIPUS PREU]],'MATRIU COSTOS'!$A$17:$M$19,2,FALSE))</f>
        <v>0</v>
      </c>
      <c r="AI66" s="12">
        <f>+PRODUCT(Tabla1[[#This Row],[T2 (h)]],VLOOKUP(Tabla1[[#This Row],[TIPUS PREU]],'MATRIU COSTOS'!$A$17:$M$19,3,FALSE))</f>
        <v>0</v>
      </c>
      <c r="AJ66" s="12">
        <f>+PRODUCT(Tabla1[[#This Row],[T3 (h)]],VLOOKUP(Tabla1[[#This Row],[TIPUS PREU]],'MATRIU COSTOS'!$A$17:$M$19,4,FALSE))</f>
        <v>0</v>
      </c>
      <c r="AK66" s="12">
        <f>SUM(Tabla1[[#This Row],[OFERTA T1 (€)]:[OFERTA T3 (€)]])</f>
        <v>0</v>
      </c>
      <c r="AL66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66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66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66" s="12">
        <f>SUM(Tabla1[[#This Row],[OFERTA COST 1R ANY (€)]:[OFERTA COST 4T ANY (€)]])</f>
        <v>0</v>
      </c>
    </row>
    <row r="67" spans="1:41" ht="17.100000000000001" hidden="1" customHeight="1">
      <c r="A67" s="1">
        <v>950</v>
      </c>
      <c r="B67" s="1" t="s">
        <v>150</v>
      </c>
      <c r="C67" s="1">
        <v>21533</v>
      </c>
      <c r="D67" s="1" t="s">
        <v>184</v>
      </c>
      <c r="E67" s="1" t="s">
        <v>129</v>
      </c>
      <c r="F67" s="1" t="s">
        <v>108</v>
      </c>
      <c r="G67" s="1" t="s">
        <v>116</v>
      </c>
      <c r="H67" s="1" t="s">
        <v>117</v>
      </c>
      <c r="I67" s="1" t="s">
        <v>26</v>
      </c>
      <c r="J67" s="1" t="s">
        <v>35</v>
      </c>
      <c r="K67" s="1" t="s">
        <v>130</v>
      </c>
      <c r="L67" s="1" t="s">
        <v>29</v>
      </c>
      <c r="M67" s="1" t="s">
        <v>131</v>
      </c>
      <c r="N67" s="1" t="s">
        <v>132</v>
      </c>
      <c r="O67" s="1" t="s">
        <v>133</v>
      </c>
      <c r="P67" s="15">
        <v>2</v>
      </c>
      <c r="Q67" s="15">
        <v>3</v>
      </c>
      <c r="R67" s="15">
        <f>+Tabla1[[#This Row],[Hores/acció ]]*Tabla1[[#This Row],[Nº Serveis]]</f>
        <v>6</v>
      </c>
      <c r="S67" s="16">
        <v>0</v>
      </c>
      <c r="T67" s="16">
        <v>1</v>
      </c>
      <c r="U67" s="16">
        <v>0</v>
      </c>
      <c r="V67" s="16">
        <f>+Tabla1[[#This Row],[%T3]]+Tabla1[[#This Row],[%T2]]+Tabla1[[#This Row],[%T1]]</f>
        <v>1</v>
      </c>
      <c r="W67" s="15">
        <f>+Tabla1[[#This Row],[%T1]]*Tabla1[[#This Row],[T.Anual]]</f>
        <v>0</v>
      </c>
      <c r="X67" s="15">
        <f>+Tabla1[[#This Row],[%T2]]*Tabla1[[#This Row],[T.Anual]]</f>
        <v>6</v>
      </c>
      <c r="Y67" s="15">
        <f>+Tabla1[[#This Row],[%T3]]*Tabla1[[#This Row],[T.Anual]]</f>
        <v>0</v>
      </c>
      <c r="Z67" s="14">
        <f>+PRODUCT(Tabla1[[#This Row],[T1 (h)]],VLOOKUP(Tabla1[[#This Row],[TIPUS PREU]],'MATRIU COSTOS'!$A$9:$M$11,2,FALSE))</f>
        <v>0</v>
      </c>
      <c r="AA67" s="14">
        <f>+PRODUCT(Tabla1[[#This Row],[T2 (h)]],VLOOKUP(Tabla1[[#This Row],[TIPUS PREU]],'MATRIU COSTOS'!$A$9:$M$11,3,FALSE))</f>
        <v>179.98920000000001</v>
      </c>
      <c r="AB67" s="14">
        <f>+PRODUCT(Tabla1[[#This Row],[T3 (h)]],VLOOKUP(Tabla1[[#This Row],[TIPUS PREU]],'MATRIU COSTOS'!$A$9:$M$11,4,FALSE))</f>
        <v>0</v>
      </c>
      <c r="AC67" s="14">
        <f>SUM(Tabla1[[#This Row],[T1 (€)]:[T3 (€)]])</f>
        <v>179.98920000000001</v>
      </c>
      <c r="AD67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183.58898400000001</v>
      </c>
      <c r="AE67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187.26076368000003</v>
      </c>
      <c r="AF67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191.00597895359999</v>
      </c>
      <c r="AG67" s="14">
        <f>SUM(Tabla1[[#This Row],[COST 1R ANY]:[COST 4T ANY]])</f>
        <v>741.84492663360004</v>
      </c>
      <c r="AH67" s="12">
        <f>+PRODUCT(Tabla1[[#This Row],[T1 (h)]],VLOOKUP(Tabla1[[#This Row],[TIPUS PREU]],'MATRIU COSTOS'!$A$17:$M$19,2,FALSE))</f>
        <v>0</v>
      </c>
      <c r="AI67" s="12">
        <f>+PRODUCT(Tabla1[[#This Row],[T2 (h)]],VLOOKUP(Tabla1[[#This Row],[TIPUS PREU]],'MATRIU COSTOS'!$A$17:$M$19,3,FALSE))</f>
        <v>0</v>
      </c>
      <c r="AJ67" s="12">
        <f>+PRODUCT(Tabla1[[#This Row],[T3 (h)]],VLOOKUP(Tabla1[[#This Row],[TIPUS PREU]],'MATRIU COSTOS'!$A$17:$M$19,4,FALSE))</f>
        <v>0</v>
      </c>
      <c r="AK67" s="12">
        <f>SUM(Tabla1[[#This Row],[OFERTA T1 (€)]:[OFERTA T3 (€)]])</f>
        <v>0</v>
      </c>
      <c r="AL67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67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67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67" s="12">
        <f>SUM(Tabla1[[#This Row],[OFERTA COST 1R ANY (€)]:[OFERTA COST 4T ANY (€)]])</f>
        <v>0</v>
      </c>
    </row>
    <row r="68" spans="1:41" ht="17.100000000000001" hidden="1" customHeight="1">
      <c r="A68" s="1">
        <v>950</v>
      </c>
      <c r="B68" s="1" t="s">
        <v>150</v>
      </c>
      <c r="C68" s="1">
        <v>21533</v>
      </c>
      <c r="D68" s="1" t="s">
        <v>184</v>
      </c>
      <c r="E68" s="1" t="s">
        <v>129</v>
      </c>
      <c r="F68" s="1" t="s">
        <v>108</v>
      </c>
      <c r="G68" s="1" t="s">
        <v>144</v>
      </c>
      <c r="H68" s="1" t="s">
        <v>145</v>
      </c>
      <c r="I68" s="1" t="s">
        <v>26</v>
      </c>
      <c r="J68" s="1" t="s">
        <v>35</v>
      </c>
      <c r="K68" s="1" t="s">
        <v>130</v>
      </c>
      <c r="L68" s="1" t="s">
        <v>29</v>
      </c>
      <c r="M68" s="1" t="s">
        <v>131</v>
      </c>
      <c r="N68" s="1" t="s">
        <v>132</v>
      </c>
      <c r="O68" s="1" t="s">
        <v>133</v>
      </c>
      <c r="P68" s="15">
        <v>2</v>
      </c>
      <c r="Q68" s="15">
        <v>3</v>
      </c>
      <c r="R68" s="15">
        <f>+Tabla1[[#This Row],[Hores/acció ]]*Tabla1[[#This Row],[Nº Serveis]]</f>
        <v>6</v>
      </c>
      <c r="S68" s="16">
        <v>0</v>
      </c>
      <c r="T68" s="16">
        <v>1</v>
      </c>
      <c r="U68" s="16">
        <v>0</v>
      </c>
      <c r="V68" s="16">
        <f>+Tabla1[[#This Row],[%T3]]+Tabla1[[#This Row],[%T2]]+Tabla1[[#This Row],[%T1]]</f>
        <v>1</v>
      </c>
      <c r="W68" s="15">
        <f>+Tabla1[[#This Row],[%T1]]*Tabla1[[#This Row],[T.Anual]]</f>
        <v>0</v>
      </c>
      <c r="X68" s="15">
        <f>+Tabla1[[#This Row],[%T2]]*Tabla1[[#This Row],[T.Anual]]</f>
        <v>6</v>
      </c>
      <c r="Y68" s="15">
        <f>+Tabla1[[#This Row],[%T3]]*Tabla1[[#This Row],[T.Anual]]</f>
        <v>0</v>
      </c>
      <c r="Z68" s="14">
        <f>+PRODUCT(Tabla1[[#This Row],[T1 (h)]],VLOOKUP(Tabla1[[#This Row],[TIPUS PREU]],'MATRIU COSTOS'!$A$9:$M$11,2,FALSE))</f>
        <v>0</v>
      </c>
      <c r="AA68" s="14">
        <f>+PRODUCT(Tabla1[[#This Row],[T2 (h)]],VLOOKUP(Tabla1[[#This Row],[TIPUS PREU]],'MATRIU COSTOS'!$A$9:$M$11,3,FALSE))</f>
        <v>179.98920000000001</v>
      </c>
      <c r="AB68" s="14">
        <f>+PRODUCT(Tabla1[[#This Row],[T3 (h)]],VLOOKUP(Tabla1[[#This Row],[TIPUS PREU]],'MATRIU COSTOS'!$A$9:$M$11,4,FALSE))</f>
        <v>0</v>
      </c>
      <c r="AC68" s="14">
        <f>SUM(Tabla1[[#This Row],[T1 (€)]:[T3 (€)]])</f>
        <v>179.98920000000001</v>
      </c>
      <c r="AD68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183.58898400000001</v>
      </c>
      <c r="AE68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187.26076368000003</v>
      </c>
      <c r="AF68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191.00597895359999</v>
      </c>
      <c r="AG68" s="14">
        <f>SUM(Tabla1[[#This Row],[COST 1R ANY]:[COST 4T ANY]])</f>
        <v>741.84492663360004</v>
      </c>
      <c r="AH68" s="12">
        <f>+PRODUCT(Tabla1[[#This Row],[T1 (h)]],VLOOKUP(Tabla1[[#This Row],[TIPUS PREU]],'MATRIU COSTOS'!$A$17:$M$19,2,FALSE))</f>
        <v>0</v>
      </c>
      <c r="AI68" s="12">
        <f>+PRODUCT(Tabla1[[#This Row],[T2 (h)]],VLOOKUP(Tabla1[[#This Row],[TIPUS PREU]],'MATRIU COSTOS'!$A$17:$M$19,3,FALSE))</f>
        <v>0</v>
      </c>
      <c r="AJ68" s="12">
        <f>+PRODUCT(Tabla1[[#This Row],[T3 (h)]],VLOOKUP(Tabla1[[#This Row],[TIPUS PREU]],'MATRIU COSTOS'!$A$17:$M$19,4,FALSE))</f>
        <v>0</v>
      </c>
      <c r="AK68" s="12">
        <f>SUM(Tabla1[[#This Row],[OFERTA T1 (€)]:[OFERTA T3 (€)]])</f>
        <v>0</v>
      </c>
      <c r="AL68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68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68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68" s="12">
        <f>SUM(Tabla1[[#This Row],[OFERTA COST 1R ANY (€)]:[OFERTA COST 4T ANY (€)]])</f>
        <v>0</v>
      </c>
    </row>
    <row r="69" spans="1:41" ht="17.100000000000001" hidden="1" customHeight="1">
      <c r="A69" s="1">
        <v>950</v>
      </c>
      <c r="B69" s="1" t="s">
        <v>150</v>
      </c>
      <c r="C69" s="1">
        <v>21533</v>
      </c>
      <c r="D69" s="1" t="s">
        <v>184</v>
      </c>
      <c r="E69" s="1" t="s">
        <v>129</v>
      </c>
      <c r="F69" s="1" t="s">
        <v>108</v>
      </c>
      <c r="G69" s="1" t="s">
        <v>109</v>
      </c>
      <c r="H69" s="1" t="s">
        <v>110</v>
      </c>
      <c r="I69" s="1" t="s">
        <v>26</v>
      </c>
      <c r="J69" s="1" t="s">
        <v>35</v>
      </c>
      <c r="K69" s="1" t="s">
        <v>130</v>
      </c>
      <c r="L69" s="1" t="s">
        <v>29</v>
      </c>
      <c r="M69" s="1" t="s">
        <v>131</v>
      </c>
      <c r="N69" s="1" t="s">
        <v>132</v>
      </c>
      <c r="O69" s="1" t="s">
        <v>133</v>
      </c>
      <c r="P69" s="15">
        <v>2</v>
      </c>
      <c r="Q69" s="15">
        <v>3</v>
      </c>
      <c r="R69" s="15">
        <f>+Tabla1[[#This Row],[Hores/acció ]]*Tabla1[[#This Row],[Nº Serveis]]</f>
        <v>6</v>
      </c>
      <c r="S69" s="16">
        <v>0</v>
      </c>
      <c r="T69" s="16">
        <v>1</v>
      </c>
      <c r="U69" s="16">
        <v>0</v>
      </c>
      <c r="V69" s="16">
        <f>+Tabla1[[#This Row],[%T3]]+Tabla1[[#This Row],[%T2]]+Tabla1[[#This Row],[%T1]]</f>
        <v>1</v>
      </c>
      <c r="W69" s="15">
        <f>+Tabla1[[#This Row],[%T1]]*Tabla1[[#This Row],[T.Anual]]</f>
        <v>0</v>
      </c>
      <c r="X69" s="15">
        <f>+Tabla1[[#This Row],[%T2]]*Tabla1[[#This Row],[T.Anual]]</f>
        <v>6</v>
      </c>
      <c r="Y69" s="15">
        <f>+Tabla1[[#This Row],[%T3]]*Tabla1[[#This Row],[T.Anual]]</f>
        <v>0</v>
      </c>
      <c r="Z69" s="14">
        <f>+PRODUCT(Tabla1[[#This Row],[T1 (h)]],VLOOKUP(Tabla1[[#This Row],[TIPUS PREU]],'MATRIU COSTOS'!$A$9:$M$11,2,FALSE))</f>
        <v>0</v>
      </c>
      <c r="AA69" s="14">
        <f>+PRODUCT(Tabla1[[#This Row],[T2 (h)]],VLOOKUP(Tabla1[[#This Row],[TIPUS PREU]],'MATRIU COSTOS'!$A$9:$M$11,3,FALSE))</f>
        <v>179.98920000000001</v>
      </c>
      <c r="AB69" s="14">
        <f>+PRODUCT(Tabla1[[#This Row],[T3 (h)]],VLOOKUP(Tabla1[[#This Row],[TIPUS PREU]],'MATRIU COSTOS'!$A$9:$M$11,4,FALSE))</f>
        <v>0</v>
      </c>
      <c r="AC69" s="14">
        <f>SUM(Tabla1[[#This Row],[T1 (€)]:[T3 (€)]])</f>
        <v>179.98920000000001</v>
      </c>
      <c r="AD69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183.58898400000001</v>
      </c>
      <c r="AE69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187.26076368000003</v>
      </c>
      <c r="AF69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191.00597895359999</v>
      </c>
      <c r="AG69" s="14">
        <f>SUM(Tabla1[[#This Row],[COST 1R ANY]:[COST 4T ANY]])</f>
        <v>741.84492663360004</v>
      </c>
      <c r="AH69" s="12">
        <f>+PRODUCT(Tabla1[[#This Row],[T1 (h)]],VLOOKUP(Tabla1[[#This Row],[TIPUS PREU]],'MATRIU COSTOS'!$A$17:$M$19,2,FALSE))</f>
        <v>0</v>
      </c>
      <c r="AI69" s="12">
        <f>+PRODUCT(Tabla1[[#This Row],[T2 (h)]],VLOOKUP(Tabla1[[#This Row],[TIPUS PREU]],'MATRIU COSTOS'!$A$17:$M$19,3,FALSE))</f>
        <v>0</v>
      </c>
      <c r="AJ69" s="12">
        <f>+PRODUCT(Tabla1[[#This Row],[T3 (h)]],VLOOKUP(Tabla1[[#This Row],[TIPUS PREU]],'MATRIU COSTOS'!$A$17:$M$19,4,FALSE))</f>
        <v>0</v>
      </c>
      <c r="AK69" s="12">
        <f>SUM(Tabla1[[#This Row],[OFERTA T1 (€)]:[OFERTA T3 (€)]])</f>
        <v>0</v>
      </c>
      <c r="AL69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69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69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69" s="12">
        <f>SUM(Tabla1[[#This Row],[OFERTA COST 1R ANY (€)]:[OFERTA COST 4T ANY (€)]])</f>
        <v>0</v>
      </c>
    </row>
    <row r="70" spans="1:41" ht="17.100000000000001" hidden="1" customHeight="1">
      <c r="A70" s="1">
        <v>950</v>
      </c>
      <c r="B70" s="1" t="s">
        <v>150</v>
      </c>
      <c r="C70" s="1">
        <v>21533</v>
      </c>
      <c r="D70" s="1" t="s">
        <v>184</v>
      </c>
      <c r="E70" s="1" t="s">
        <v>129</v>
      </c>
      <c r="F70" s="1" t="s">
        <v>108</v>
      </c>
      <c r="G70" s="1" t="s">
        <v>146</v>
      </c>
      <c r="H70" s="1" t="s">
        <v>147</v>
      </c>
      <c r="I70" s="1" t="s">
        <v>26</v>
      </c>
      <c r="J70" s="1" t="s">
        <v>35</v>
      </c>
      <c r="K70" s="1" t="s">
        <v>130</v>
      </c>
      <c r="L70" s="1" t="s">
        <v>29</v>
      </c>
      <c r="M70" s="1" t="s">
        <v>131</v>
      </c>
      <c r="N70" s="1" t="s">
        <v>132</v>
      </c>
      <c r="O70" s="1" t="s">
        <v>133</v>
      </c>
      <c r="P70" s="15">
        <v>2</v>
      </c>
      <c r="Q70" s="15">
        <v>3</v>
      </c>
      <c r="R70" s="15">
        <f>+Tabla1[[#This Row],[Hores/acció ]]*Tabla1[[#This Row],[Nº Serveis]]</f>
        <v>6</v>
      </c>
      <c r="S70" s="16">
        <v>0</v>
      </c>
      <c r="T70" s="16">
        <v>1</v>
      </c>
      <c r="U70" s="16">
        <v>0</v>
      </c>
      <c r="V70" s="16">
        <f>+Tabla1[[#This Row],[%T3]]+Tabla1[[#This Row],[%T2]]+Tabla1[[#This Row],[%T1]]</f>
        <v>1</v>
      </c>
      <c r="W70" s="15">
        <f>+Tabla1[[#This Row],[%T1]]*Tabla1[[#This Row],[T.Anual]]</f>
        <v>0</v>
      </c>
      <c r="X70" s="15">
        <f>+Tabla1[[#This Row],[%T2]]*Tabla1[[#This Row],[T.Anual]]</f>
        <v>6</v>
      </c>
      <c r="Y70" s="15">
        <f>+Tabla1[[#This Row],[%T3]]*Tabla1[[#This Row],[T.Anual]]</f>
        <v>0</v>
      </c>
      <c r="Z70" s="14">
        <f>+PRODUCT(Tabla1[[#This Row],[T1 (h)]],VLOOKUP(Tabla1[[#This Row],[TIPUS PREU]],'MATRIU COSTOS'!$A$9:$M$11,2,FALSE))</f>
        <v>0</v>
      </c>
      <c r="AA70" s="14">
        <f>+PRODUCT(Tabla1[[#This Row],[T2 (h)]],VLOOKUP(Tabla1[[#This Row],[TIPUS PREU]],'MATRIU COSTOS'!$A$9:$M$11,3,FALSE))</f>
        <v>179.98920000000001</v>
      </c>
      <c r="AB70" s="14">
        <f>+PRODUCT(Tabla1[[#This Row],[T3 (h)]],VLOOKUP(Tabla1[[#This Row],[TIPUS PREU]],'MATRIU COSTOS'!$A$9:$M$11,4,FALSE))</f>
        <v>0</v>
      </c>
      <c r="AC70" s="14">
        <f>SUM(Tabla1[[#This Row],[T1 (€)]:[T3 (€)]])</f>
        <v>179.98920000000001</v>
      </c>
      <c r="AD70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183.58898400000001</v>
      </c>
      <c r="AE70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187.26076368000003</v>
      </c>
      <c r="AF70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191.00597895359999</v>
      </c>
      <c r="AG70" s="14">
        <f>SUM(Tabla1[[#This Row],[COST 1R ANY]:[COST 4T ANY]])</f>
        <v>741.84492663360004</v>
      </c>
      <c r="AH70" s="12">
        <f>+PRODUCT(Tabla1[[#This Row],[T1 (h)]],VLOOKUP(Tabla1[[#This Row],[TIPUS PREU]],'MATRIU COSTOS'!$A$17:$M$19,2,FALSE))</f>
        <v>0</v>
      </c>
      <c r="AI70" s="12">
        <f>+PRODUCT(Tabla1[[#This Row],[T2 (h)]],VLOOKUP(Tabla1[[#This Row],[TIPUS PREU]],'MATRIU COSTOS'!$A$17:$M$19,3,FALSE))</f>
        <v>0</v>
      </c>
      <c r="AJ70" s="12">
        <f>+PRODUCT(Tabla1[[#This Row],[T3 (h)]],VLOOKUP(Tabla1[[#This Row],[TIPUS PREU]],'MATRIU COSTOS'!$A$17:$M$19,4,FALSE))</f>
        <v>0</v>
      </c>
      <c r="AK70" s="12">
        <f>SUM(Tabla1[[#This Row],[OFERTA T1 (€)]:[OFERTA T3 (€)]])</f>
        <v>0</v>
      </c>
      <c r="AL70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70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70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70" s="12">
        <f>SUM(Tabla1[[#This Row],[OFERTA COST 1R ANY (€)]:[OFERTA COST 4T ANY (€)]])</f>
        <v>0</v>
      </c>
    </row>
    <row r="71" spans="1:41" ht="17.100000000000001" hidden="1" customHeight="1">
      <c r="A71" s="1">
        <v>950</v>
      </c>
      <c r="B71" s="1" t="s">
        <v>150</v>
      </c>
      <c r="C71" s="1">
        <v>21533</v>
      </c>
      <c r="D71" s="1" t="s">
        <v>184</v>
      </c>
      <c r="E71" s="1" t="s">
        <v>129</v>
      </c>
      <c r="F71" s="1" t="s">
        <v>108</v>
      </c>
      <c r="G71" s="1" t="s">
        <v>148</v>
      </c>
      <c r="H71" s="1" t="s">
        <v>149</v>
      </c>
      <c r="I71" s="1" t="s">
        <v>26</v>
      </c>
      <c r="J71" s="1" t="s">
        <v>36</v>
      </c>
      <c r="K71" s="1" t="s">
        <v>130</v>
      </c>
      <c r="L71" s="1" t="s">
        <v>29</v>
      </c>
      <c r="M71" s="1" t="s">
        <v>131</v>
      </c>
      <c r="N71" s="1" t="s">
        <v>132</v>
      </c>
      <c r="O71" s="1" t="s">
        <v>133</v>
      </c>
      <c r="P71" s="15">
        <v>2</v>
      </c>
      <c r="Q71" s="15">
        <v>3</v>
      </c>
      <c r="R71" s="15">
        <f>+Tabla1[[#This Row],[Hores/acció ]]*Tabla1[[#This Row],[Nº Serveis]]</f>
        <v>6</v>
      </c>
      <c r="S71" s="16">
        <v>0</v>
      </c>
      <c r="T71" s="16">
        <v>1</v>
      </c>
      <c r="U71" s="16">
        <v>0</v>
      </c>
      <c r="V71" s="16">
        <f>+Tabla1[[#This Row],[%T3]]+Tabla1[[#This Row],[%T2]]+Tabla1[[#This Row],[%T1]]</f>
        <v>1</v>
      </c>
      <c r="W71" s="15">
        <f>+Tabla1[[#This Row],[%T1]]*Tabla1[[#This Row],[T.Anual]]</f>
        <v>0</v>
      </c>
      <c r="X71" s="15">
        <f>+Tabla1[[#This Row],[%T2]]*Tabla1[[#This Row],[T.Anual]]</f>
        <v>6</v>
      </c>
      <c r="Y71" s="15">
        <f>+Tabla1[[#This Row],[%T3]]*Tabla1[[#This Row],[T.Anual]]</f>
        <v>0</v>
      </c>
      <c r="Z71" s="14">
        <f>+PRODUCT(Tabla1[[#This Row],[T1 (h)]],VLOOKUP(Tabla1[[#This Row],[TIPUS PREU]],'MATRIU COSTOS'!$A$9:$M$11,2,FALSE))</f>
        <v>0</v>
      </c>
      <c r="AA71" s="14">
        <f>+PRODUCT(Tabla1[[#This Row],[T2 (h)]],VLOOKUP(Tabla1[[#This Row],[TIPUS PREU]],'MATRIU COSTOS'!$A$9:$M$11,3,FALSE))</f>
        <v>179.98920000000001</v>
      </c>
      <c r="AB71" s="14">
        <f>+PRODUCT(Tabla1[[#This Row],[T3 (h)]],VLOOKUP(Tabla1[[#This Row],[TIPUS PREU]],'MATRIU COSTOS'!$A$9:$M$11,4,FALSE))</f>
        <v>0</v>
      </c>
      <c r="AC71" s="14">
        <f>SUM(Tabla1[[#This Row],[T1 (€)]:[T3 (€)]])</f>
        <v>179.98920000000001</v>
      </c>
      <c r="AD71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183.58898400000001</v>
      </c>
      <c r="AE71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187.26076368000003</v>
      </c>
      <c r="AF71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191.00597895359999</v>
      </c>
      <c r="AG71" s="14">
        <f>SUM(Tabla1[[#This Row],[COST 1R ANY]:[COST 4T ANY]])</f>
        <v>741.84492663360004</v>
      </c>
      <c r="AH71" s="12">
        <f>+PRODUCT(Tabla1[[#This Row],[T1 (h)]],VLOOKUP(Tabla1[[#This Row],[TIPUS PREU]],'MATRIU COSTOS'!$A$17:$M$19,2,FALSE))</f>
        <v>0</v>
      </c>
      <c r="AI71" s="12">
        <f>+PRODUCT(Tabla1[[#This Row],[T2 (h)]],VLOOKUP(Tabla1[[#This Row],[TIPUS PREU]],'MATRIU COSTOS'!$A$17:$M$19,3,FALSE))</f>
        <v>0</v>
      </c>
      <c r="AJ71" s="12">
        <f>+PRODUCT(Tabla1[[#This Row],[T3 (h)]],VLOOKUP(Tabla1[[#This Row],[TIPUS PREU]],'MATRIU COSTOS'!$A$17:$M$19,4,FALSE))</f>
        <v>0</v>
      </c>
      <c r="AK71" s="12">
        <f>SUM(Tabla1[[#This Row],[OFERTA T1 (€)]:[OFERTA T3 (€)]])</f>
        <v>0</v>
      </c>
      <c r="AL71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71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71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71" s="12">
        <f>SUM(Tabla1[[#This Row],[OFERTA COST 1R ANY (€)]:[OFERTA COST 4T ANY (€)]])</f>
        <v>0</v>
      </c>
    </row>
    <row r="72" spans="1:41" ht="17.100000000000001" customHeight="1">
      <c r="A72" s="1">
        <v>870</v>
      </c>
      <c r="B72" s="1" t="s">
        <v>96</v>
      </c>
      <c r="C72" s="1">
        <v>21465</v>
      </c>
      <c r="D72" s="1" t="s">
        <v>182</v>
      </c>
      <c r="E72" s="1" t="s">
        <v>129</v>
      </c>
      <c r="F72" s="1" t="s">
        <v>97</v>
      </c>
      <c r="G72" s="1" t="s">
        <v>98</v>
      </c>
      <c r="H72" s="1" t="s">
        <v>99</v>
      </c>
      <c r="I72" s="1" t="s">
        <v>26</v>
      </c>
      <c r="J72" s="1" t="s">
        <v>27</v>
      </c>
      <c r="K72" s="1" t="s">
        <v>59</v>
      </c>
      <c r="L72" s="1" t="s">
        <v>60</v>
      </c>
      <c r="M72" s="1" t="s">
        <v>61</v>
      </c>
      <c r="O72" s="1" t="s">
        <v>38</v>
      </c>
      <c r="P72" s="15">
        <v>250</v>
      </c>
      <c r="Q72" s="15">
        <v>1.5555555555555556</v>
      </c>
      <c r="R72" s="15">
        <f>+Tabla1[[#This Row],[Hores/acció ]]*Tabla1[[#This Row],[Nº Serveis]]</f>
        <v>388.88888888888891</v>
      </c>
      <c r="S72" s="16">
        <v>0.5</v>
      </c>
      <c r="T72" s="16">
        <v>0</v>
      </c>
      <c r="U72" s="16">
        <v>0.5</v>
      </c>
      <c r="V72" s="16">
        <f>+Tabla1[[#This Row],[%T3]]+Tabla1[[#This Row],[%T2]]+Tabla1[[#This Row],[%T1]]</f>
        <v>1</v>
      </c>
      <c r="W72" s="15">
        <f>+Tabla1[[#This Row],[%T1]]*Tabla1[[#This Row],[T.Anual]]</f>
        <v>194.44444444444446</v>
      </c>
      <c r="X72" s="15">
        <f>+Tabla1[[#This Row],[%T2]]*Tabla1[[#This Row],[T.Anual]]</f>
        <v>0</v>
      </c>
      <c r="Y72" s="15">
        <f>+Tabla1[[#This Row],[%T3]]*Tabla1[[#This Row],[T.Anual]]</f>
        <v>194.44444444444446</v>
      </c>
      <c r="Z72" s="14">
        <f>+PRODUCT(Tabla1[[#This Row],[T1 (h)]],VLOOKUP(Tabla1[[#This Row],[TIPUS PREU]],'MATRIU COSTOS'!$A$9:$M$11,2,FALSE))</f>
        <v>6868.2833333333338</v>
      </c>
      <c r="AA72" s="14">
        <f>+PRODUCT(Tabla1[[#This Row],[T2 (h)]],VLOOKUP(Tabla1[[#This Row],[TIPUS PREU]],'MATRIU COSTOS'!$A$9:$M$11,3,FALSE))</f>
        <v>0</v>
      </c>
      <c r="AB72" s="14">
        <f>+PRODUCT(Tabla1[[#This Row],[T3 (h)]],VLOOKUP(Tabla1[[#This Row],[TIPUS PREU]],'MATRIU COSTOS'!$A$9:$M$11,4,FALSE))</f>
        <v>7555.1116666666676</v>
      </c>
      <c r="AC72" s="14">
        <f>SUM(Tabla1[[#This Row],[T1 (€)]:[T3 (€)]])</f>
        <v>14423.395</v>
      </c>
      <c r="AD72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14711.8629</v>
      </c>
      <c r="AE72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15006.100158000001</v>
      </c>
      <c r="AF72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15306.222161160003</v>
      </c>
      <c r="AG72" s="14">
        <f>SUM(Tabla1[[#This Row],[COST 1R ANY]:[COST 4T ANY]])</f>
        <v>59447.580219160001</v>
      </c>
      <c r="AH72" s="12">
        <f>+PRODUCT(Tabla1[[#This Row],[T1 (h)]],VLOOKUP(Tabla1[[#This Row],[TIPUS PREU]],'MATRIU COSTOS'!$A$17:$M$19,2,FALSE))</f>
        <v>0</v>
      </c>
      <c r="AI72" s="12">
        <f>+PRODUCT(Tabla1[[#This Row],[T2 (h)]],VLOOKUP(Tabla1[[#This Row],[TIPUS PREU]],'MATRIU COSTOS'!$A$17:$M$19,3,FALSE))</f>
        <v>0</v>
      </c>
      <c r="AJ72" s="12">
        <f>+PRODUCT(Tabla1[[#This Row],[T3 (h)]],VLOOKUP(Tabla1[[#This Row],[TIPUS PREU]],'MATRIU COSTOS'!$A$17:$M$19,4,FALSE))</f>
        <v>0</v>
      </c>
      <c r="AK72" s="12">
        <f>SUM(Tabla1[[#This Row],[OFERTA T1 (€)]:[OFERTA T3 (€)]])</f>
        <v>0</v>
      </c>
      <c r="AL72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72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72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72" s="12">
        <f>SUM(Tabla1[[#This Row],[OFERTA COST 1R ANY (€)]:[OFERTA COST 4T ANY (€)]])</f>
        <v>0</v>
      </c>
    </row>
    <row r="73" spans="1:41" ht="17.100000000000001" hidden="1" customHeight="1">
      <c r="A73" s="1">
        <v>910</v>
      </c>
      <c r="B73" s="1" t="s">
        <v>96</v>
      </c>
      <c r="C73" s="1">
        <v>21399</v>
      </c>
      <c r="D73" s="1" t="s">
        <v>104</v>
      </c>
      <c r="E73" s="1" t="s">
        <v>129</v>
      </c>
      <c r="F73" s="1" t="s">
        <v>97</v>
      </c>
      <c r="G73" s="1" t="s">
        <v>102</v>
      </c>
      <c r="H73" s="1" t="s">
        <v>103</v>
      </c>
      <c r="I73" s="1" t="s">
        <v>26</v>
      </c>
      <c r="J73" s="1" t="s">
        <v>36</v>
      </c>
      <c r="K73" s="1" t="s">
        <v>59</v>
      </c>
      <c r="L73" s="1" t="s">
        <v>60</v>
      </c>
      <c r="M73" s="1" t="s">
        <v>61</v>
      </c>
      <c r="O73" s="1" t="s">
        <v>38</v>
      </c>
      <c r="P73" s="15">
        <v>250</v>
      </c>
      <c r="Q73" s="15">
        <v>1.5555555555555556</v>
      </c>
      <c r="R73" s="15">
        <f>+Tabla1[[#This Row],[Hores/acció ]]*Tabla1[[#This Row],[Nº Serveis]]</f>
        <v>388.88888888888891</v>
      </c>
      <c r="S73" s="16">
        <v>0.5</v>
      </c>
      <c r="T73" s="16">
        <v>0</v>
      </c>
      <c r="U73" s="16">
        <v>0.5</v>
      </c>
      <c r="V73" s="16">
        <f>+Tabla1[[#This Row],[%T3]]+Tabla1[[#This Row],[%T2]]+Tabla1[[#This Row],[%T1]]</f>
        <v>1</v>
      </c>
      <c r="W73" s="15">
        <f>+Tabla1[[#This Row],[%T1]]*Tabla1[[#This Row],[T.Anual]]</f>
        <v>194.44444444444446</v>
      </c>
      <c r="X73" s="15">
        <f>+Tabla1[[#This Row],[%T2]]*Tabla1[[#This Row],[T.Anual]]</f>
        <v>0</v>
      </c>
      <c r="Y73" s="15">
        <f>+Tabla1[[#This Row],[%T3]]*Tabla1[[#This Row],[T.Anual]]</f>
        <v>194.44444444444446</v>
      </c>
      <c r="Z73" s="14">
        <f>+PRODUCT(Tabla1[[#This Row],[T1 (h)]],VLOOKUP(Tabla1[[#This Row],[TIPUS PREU]],'MATRIU COSTOS'!$A$9:$M$11,2,FALSE))</f>
        <v>6868.2833333333338</v>
      </c>
      <c r="AA73" s="14">
        <f>+PRODUCT(Tabla1[[#This Row],[T2 (h)]],VLOOKUP(Tabla1[[#This Row],[TIPUS PREU]],'MATRIU COSTOS'!$A$9:$M$11,3,FALSE))</f>
        <v>0</v>
      </c>
      <c r="AB73" s="14">
        <f>+PRODUCT(Tabla1[[#This Row],[T3 (h)]],VLOOKUP(Tabla1[[#This Row],[TIPUS PREU]],'MATRIU COSTOS'!$A$9:$M$11,4,FALSE))</f>
        <v>7555.1116666666676</v>
      </c>
      <c r="AC73" s="14">
        <f>SUM(Tabla1[[#This Row],[T1 (€)]:[T3 (€)]])</f>
        <v>14423.395</v>
      </c>
      <c r="AD73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14711.8629</v>
      </c>
      <c r="AE73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15006.100158000001</v>
      </c>
      <c r="AF73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15306.222161160003</v>
      </c>
      <c r="AG73" s="14">
        <f>SUM(Tabla1[[#This Row],[COST 1R ANY]:[COST 4T ANY]])</f>
        <v>59447.580219160001</v>
      </c>
      <c r="AH73" s="12">
        <f>+PRODUCT(Tabla1[[#This Row],[T1 (h)]],VLOOKUP(Tabla1[[#This Row],[TIPUS PREU]],'MATRIU COSTOS'!$A$17:$M$19,2,FALSE))</f>
        <v>0</v>
      </c>
      <c r="AI73" s="12">
        <f>+PRODUCT(Tabla1[[#This Row],[T2 (h)]],VLOOKUP(Tabla1[[#This Row],[TIPUS PREU]],'MATRIU COSTOS'!$A$17:$M$19,3,FALSE))</f>
        <v>0</v>
      </c>
      <c r="AJ73" s="12">
        <f>+PRODUCT(Tabla1[[#This Row],[T3 (h)]],VLOOKUP(Tabla1[[#This Row],[TIPUS PREU]],'MATRIU COSTOS'!$A$17:$M$19,4,FALSE))</f>
        <v>0</v>
      </c>
      <c r="AK73" s="12">
        <f>SUM(Tabla1[[#This Row],[OFERTA T1 (€)]:[OFERTA T3 (€)]])</f>
        <v>0</v>
      </c>
      <c r="AL73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73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73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73" s="12">
        <f>SUM(Tabla1[[#This Row],[OFERTA COST 1R ANY (€)]:[OFERTA COST 4T ANY (€)]])</f>
        <v>0</v>
      </c>
    </row>
    <row r="74" spans="1:41" ht="17.100000000000001" hidden="1" customHeight="1">
      <c r="A74" s="1">
        <v>970</v>
      </c>
      <c r="B74" s="1" t="s">
        <v>150</v>
      </c>
      <c r="C74" s="1">
        <v>21533</v>
      </c>
      <c r="D74" s="1" t="s">
        <v>168</v>
      </c>
      <c r="E74" s="1" t="s">
        <v>129</v>
      </c>
      <c r="F74" s="1" t="s">
        <v>108</v>
      </c>
      <c r="G74" s="1" t="s">
        <v>109</v>
      </c>
      <c r="H74" s="1" t="s">
        <v>110</v>
      </c>
      <c r="I74" s="1" t="s">
        <v>26</v>
      </c>
      <c r="J74" s="1" t="s">
        <v>36</v>
      </c>
      <c r="K74" s="1" t="s">
        <v>59</v>
      </c>
      <c r="L74" s="1" t="s">
        <v>60</v>
      </c>
      <c r="M74" s="1" t="s">
        <v>61</v>
      </c>
      <c r="O74" s="1" t="s">
        <v>38</v>
      </c>
      <c r="P74" s="15">
        <v>250</v>
      </c>
      <c r="Q74" s="15">
        <v>1.5555555555555556</v>
      </c>
      <c r="R74" s="15">
        <f>+Tabla1[[#This Row],[Hores/acció ]]*Tabla1[[#This Row],[Nº Serveis]]</f>
        <v>388.88888888888891</v>
      </c>
      <c r="S74" s="16">
        <v>0.5</v>
      </c>
      <c r="T74" s="16">
        <v>0</v>
      </c>
      <c r="U74" s="16">
        <v>0.5</v>
      </c>
      <c r="V74" s="16">
        <f>+Tabla1[[#This Row],[%T3]]+Tabla1[[#This Row],[%T2]]+Tabla1[[#This Row],[%T1]]</f>
        <v>1</v>
      </c>
      <c r="W74" s="15">
        <f>+Tabla1[[#This Row],[%T1]]*Tabla1[[#This Row],[T.Anual]]</f>
        <v>194.44444444444446</v>
      </c>
      <c r="X74" s="15">
        <f>+Tabla1[[#This Row],[%T2]]*Tabla1[[#This Row],[T.Anual]]</f>
        <v>0</v>
      </c>
      <c r="Y74" s="15">
        <f>+Tabla1[[#This Row],[%T3]]*Tabla1[[#This Row],[T.Anual]]</f>
        <v>194.44444444444446</v>
      </c>
      <c r="Z74" s="14">
        <f>+PRODUCT(Tabla1[[#This Row],[T1 (h)]],VLOOKUP(Tabla1[[#This Row],[TIPUS PREU]],'MATRIU COSTOS'!$A$9:$M$11,2,FALSE))</f>
        <v>6868.2833333333338</v>
      </c>
      <c r="AA74" s="14">
        <f>+PRODUCT(Tabla1[[#This Row],[T2 (h)]],VLOOKUP(Tabla1[[#This Row],[TIPUS PREU]],'MATRIU COSTOS'!$A$9:$M$11,3,FALSE))</f>
        <v>0</v>
      </c>
      <c r="AB74" s="14">
        <f>+PRODUCT(Tabla1[[#This Row],[T3 (h)]],VLOOKUP(Tabla1[[#This Row],[TIPUS PREU]],'MATRIU COSTOS'!$A$9:$M$11,4,FALSE))</f>
        <v>7555.1116666666676</v>
      </c>
      <c r="AC74" s="14">
        <f>SUM(Tabla1[[#This Row],[T1 (€)]:[T3 (€)]])</f>
        <v>14423.395</v>
      </c>
      <c r="AD74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14711.8629</v>
      </c>
      <c r="AE74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15006.100158000001</v>
      </c>
      <c r="AF74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15306.222161160003</v>
      </c>
      <c r="AG74" s="14">
        <f>SUM(Tabla1[[#This Row],[COST 1R ANY]:[COST 4T ANY]])</f>
        <v>59447.580219160001</v>
      </c>
      <c r="AH74" s="12">
        <f>+PRODUCT(Tabla1[[#This Row],[T1 (h)]],VLOOKUP(Tabla1[[#This Row],[TIPUS PREU]],'MATRIU COSTOS'!$A$17:$M$19,2,FALSE))</f>
        <v>0</v>
      </c>
      <c r="AI74" s="12">
        <f>+PRODUCT(Tabla1[[#This Row],[T2 (h)]],VLOOKUP(Tabla1[[#This Row],[TIPUS PREU]],'MATRIU COSTOS'!$A$17:$M$19,3,FALSE))</f>
        <v>0</v>
      </c>
      <c r="AJ74" s="12">
        <f>+PRODUCT(Tabla1[[#This Row],[T3 (h)]],VLOOKUP(Tabla1[[#This Row],[TIPUS PREU]],'MATRIU COSTOS'!$A$17:$M$19,4,FALSE))</f>
        <v>0</v>
      </c>
      <c r="AK74" s="12">
        <f>SUM(Tabla1[[#This Row],[OFERTA T1 (€)]:[OFERTA T3 (€)]])</f>
        <v>0</v>
      </c>
      <c r="AL74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74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74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74" s="12">
        <f>SUM(Tabla1[[#This Row],[OFERTA COST 1R ANY (€)]:[OFERTA COST 4T ANY (€)]])</f>
        <v>0</v>
      </c>
    </row>
    <row r="75" spans="1:41" ht="17.100000000000001" hidden="1" customHeight="1">
      <c r="A75" s="1">
        <v>960</v>
      </c>
      <c r="B75" s="1" t="s">
        <v>150</v>
      </c>
      <c r="C75" s="1">
        <v>21533</v>
      </c>
      <c r="D75" s="1" t="s">
        <v>167</v>
      </c>
      <c r="E75" s="1" t="s">
        <v>129</v>
      </c>
      <c r="F75" s="1" t="s">
        <v>108</v>
      </c>
      <c r="G75" s="1" t="s">
        <v>116</v>
      </c>
      <c r="H75" s="1" t="s">
        <v>117</v>
      </c>
      <c r="I75" s="1" t="s">
        <v>26</v>
      </c>
      <c r="J75" s="1" t="s">
        <v>35</v>
      </c>
      <c r="K75" s="1" t="s">
        <v>59</v>
      </c>
      <c r="L75" s="1" t="s">
        <v>60</v>
      </c>
      <c r="M75" s="1" t="s">
        <v>61</v>
      </c>
      <c r="N75" s="1" t="s">
        <v>122</v>
      </c>
      <c r="O75" s="1" t="s">
        <v>38</v>
      </c>
      <c r="P75" s="15">
        <v>250</v>
      </c>
      <c r="Q75" s="15">
        <v>1.5555555555555556</v>
      </c>
      <c r="R75" s="15">
        <f>+Tabla1[[#This Row],[Hores/acció ]]*Tabla1[[#This Row],[Nº Serveis]]</f>
        <v>388.88888888888891</v>
      </c>
      <c r="S75" s="16">
        <v>0.5</v>
      </c>
      <c r="T75" s="16">
        <v>0</v>
      </c>
      <c r="U75" s="16">
        <v>0.5</v>
      </c>
      <c r="V75" s="16">
        <f>+Tabla1[[#This Row],[%T3]]+Tabla1[[#This Row],[%T2]]+Tabla1[[#This Row],[%T1]]</f>
        <v>1</v>
      </c>
      <c r="W75" s="15">
        <f>+Tabla1[[#This Row],[%T1]]*Tabla1[[#This Row],[T.Anual]]</f>
        <v>194.44444444444446</v>
      </c>
      <c r="X75" s="15">
        <f>+Tabla1[[#This Row],[%T2]]*Tabla1[[#This Row],[T.Anual]]</f>
        <v>0</v>
      </c>
      <c r="Y75" s="15">
        <f>+Tabla1[[#This Row],[%T3]]*Tabla1[[#This Row],[T.Anual]]</f>
        <v>194.44444444444446</v>
      </c>
      <c r="Z75" s="14">
        <f>+PRODUCT(Tabla1[[#This Row],[T1 (h)]],VLOOKUP(Tabla1[[#This Row],[TIPUS PREU]],'MATRIU COSTOS'!$A$9:$M$11,2,FALSE))</f>
        <v>6868.2833333333338</v>
      </c>
      <c r="AA75" s="14">
        <f>+PRODUCT(Tabla1[[#This Row],[T2 (h)]],VLOOKUP(Tabla1[[#This Row],[TIPUS PREU]],'MATRIU COSTOS'!$A$9:$M$11,3,FALSE))</f>
        <v>0</v>
      </c>
      <c r="AB75" s="14">
        <f>+PRODUCT(Tabla1[[#This Row],[T3 (h)]],VLOOKUP(Tabla1[[#This Row],[TIPUS PREU]],'MATRIU COSTOS'!$A$9:$M$11,4,FALSE))</f>
        <v>7555.1116666666676</v>
      </c>
      <c r="AC75" s="14">
        <f>SUM(Tabla1[[#This Row],[T1 (€)]:[T3 (€)]])</f>
        <v>14423.395</v>
      </c>
      <c r="AD75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14711.8629</v>
      </c>
      <c r="AE75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15006.100158000001</v>
      </c>
      <c r="AF75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15306.222161160003</v>
      </c>
      <c r="AG75" s="14">
        <f>SUM(Tabla1[[#This Row],[COST 1R ANY]:[COST 4T ANY]])</f>
        <v>59447.580219160001</v>
      </c>
      <c r="AH75" s="12">
        <f>+PRODUCT(Tabla1[[#This Row],[T1 (h)]],VLOOKUP(Tabla1[[#This Row],[TIPUS PREU]],'MATRIU COSTOS'!$A$17:$M$19,2,FALSE))</f>
        <v>0</v>
      </c>
      <c r="AI75" s="12">
        <f>+PRODUCT(Tabla1[[#This Row],[T2 (h)]],VLOOKUP(Tabla1[[#This Row],[TIPUS PREU]],'MATRIU COSTOS'!$A$17:$M$19,3,FALSE))</f>
        <v>0</v>
      </c>
      <c r="AJ75" s="12">
        <f>+PRODUCT(Tabla1[[#This Row],[T3 (h)]],VLOOKUP(Tabla1[[#This Row],[TIPUS PREU]],'MATRIU COSTOS'!$A$17:$M$19,4,FALSE))</f>
        <v>0</v>
      </c>
      <c r="AK75" s="12">
        <f>SUM(Tabla1[[#This Row],[OFERTA T1 (€)]:[OFERTA T3 (€)]])</f>
        <v>0</v>
      </c>
      <c r="AL75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75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75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75" s="12">
        <f>SUM(Tabla1[[#This Row],[OFERTA COST 1R ANY (€)]:[OFERTA COST 4T ANY (€)]])</f>
        <v>0</v>
      </c>
    </row>
    <row r="76" spans="1:41" ht="17.100000000000001" customHeight="1">
      <c r="A76" s="1">
        <v>920</v>
      </c>
      <c r="B76" s="1" t="s">
        <v>100</v>
      </c>
      <c r="C76" s="1">
        <v>21395</v>
      </c>
      <c r="D76" s="1" t="s">
        <v>119</v>
      </c>
      <c r="E76" s="1" t="s">
        <v>129</v>
      </c>
      <c r="F76" s="1" t="s">
        <v>97</v>
      </c>
      <c r="G76" s="1" t="s">
        <v>98</v>
      </c>
      <c r="H76" s="1" t="s">
        <v>99</v>
      </c>
      <c r="I76" s="1" t="s">
        <v>26</v>
      </c>
      <c r="J76" s="1" t="s">
        <v>32</v>
      </c>
      <c r="K76" s="1" t="s">
        <v>59</v>
      </c>
      <c r="L76" s="1" t="s">
        <v>60</v>
      </c>
      <c r="M76" s="1" t="s">
        <v>61</v>
      </c>
      <c r="O76" s="1" t="s">
        <v>38</v>
      </c>
      <c r="P76" s="15">
        <v>250</v>
      </c>
      <c r="Q76" s="15">
        <v>1.5555555555555556</v>
      </c>
      <c r="R76" s="15">
        <f>+Tabla1[[#This Row],[Hores/acció ]]*Tabla1[[#This Row],[Nº Serveis]]</f>
        <v>388.88888888888891</v>
      </c>
      <c r="S76" s="16">
        <v>0.5</v>
      </c>
      <c r="T76" s="16">
        <v>0</v>
      </c>
      <c r="U76" s="16">
        <v>0.5</v>
      </c>
      <c r="V76" s="16">
        <f>+Tabla1[[#This Row],[%T3]]+Tabla1[[#This Row],[%T2]]+Tabla1[[#This Row],[%T1]]</f>
        <v>1</v>
      </c>
      <c r="W76" s="15">
        <f>+Tabla1[[#This Row],[%T1]]*Tabla1[[#This Row],[T.Anual]]</f>
        <v>194.44444444444446</v>
      </c>
      <c r="X76" s="15">
        <f>+Tabla1[[#This Row],[%T2]]*Tabla1[[#This Row],[T.Anual]]</f>
        <v>0</v>
      </c>
      <c r="Y76" s="15">
        <f>+Tabla1[[#This Row],[%T3]]*Tabla1[[#This Row],[T.Anual]]</f>
        <v>194.44444444444446</v>
      </c>
      <c r="Z76" s="14">
        <f>+PRODUCT(Tabla1[[#This Row],[T1 (h)]],VLOOKUP(Tabla1[[#This Row],[TIPUS PREU]],'MATRIU COSTOS'!$A$9:$M$11,2,FALSE))</f>
        <v>6868.2833333333338</v>
      </c>
      <c r="AA76" s="14">
        <f>+PRODUCT(Tabla1[[#This Row],[T2 (h)]],VLOOKUP(Tabla1[[#This Row],[TIPUS PREU]],'MATRIU COSTOS'!$A$9:$M$11,3,FALSE))</f>
        <v>0</v>
      </c>
      <c r="AB76" s="14">
        <f>+PRODUCT(Tabla1[[#This Row],[T3 (h)]],VLOOKUP(Tabla1[[#This Row],[TIPUS PREU]],'MATRIU COSTOS'!$A$9:$M$11,4,FALSE))</f>
        <v>7555.1116666666676</v>
      </c>
      <c r="AC76" s="14">
        <f>SUM(Tabla1[[#This Row],[T1 (€)]:[T3 (€)]])</f>
        <v>14423.395</v>
      </c>
      <c r="AD76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14711.8629</v>
      </c>
      <c r="AE76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15006.100158000001</v>
      </c>
      <c r="AF76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15306.222161160003</v>
      </c>
      <c r="AG76" s="14">
        <f>SUM(Tabla1[[#This Row],[COST 1R ANY]:[COST 4T ANY]])</f>
        <v>59447.580219160001</v>
      </c>
      <c r="AH76" s="12">
        <f>+PRODUCT(Tabla1[[#This Row],[T1 (h)]],VLOOKUP(Tabla1[[#This Row],[TIPUS PREU]],'MATRIU COSTOS'!$A$17:$M$19,2,FALSE))</f>
        <v>0</v>
      </c>
      <c r="AI76" s="12">
        <f>+PRODUCT(Tabla1[[#This Row],[T2 (h)]],VLOOKUP(Tabla1[[#This Row],[TIPUS PREU]],'MATRIU COSTOS'!$A$17:$M$19,3,FALSE))</f>
        <v>0</v>
      </c>
      <c r="AJ76" s="12">
        <f>+PRODUCT(Tabla1[[#This Row],[T3 (h)]],VLOOKUP(Tabla1[[#This Row],[TIPUS PREU]],'MATRIU COSTOS'!$A$17:$M$19,4,FALSE))</f>
        <v>0</v>
      </c>
      <c r="AK76" s="12">
        <f>SUM(Tabla1[[#This Row],[OFERTA T1 (€)]:[OFERTA T3 (€)]])</f>
        <v>0</v>
      </c>
      <c r="AL76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76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76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76" s="12">
        <f>SUM(Tabla1[[#This Row],[OFERTA COST 1R ANY (€)]:[OFERTA COST 4T ANY (€)]])</f>
        <v>0</v>
      </c>
    </row>
    <row r="77" spans="1:41" ht="17.100000000000001" customHeight="1">
      <c r="A77" s="1">
        <v>920</v>
      </c>
      <c r="B77" s="1" t="s">
        <v>100</v>
      </c>
      <c r="C77" s="1">
        <v>21395</v>
      </c>
      <c r="D77" s="1" t="s">
        <v>119</v>
      </c>
      <c r="E77" s="1" t="s">
        <v>129</v>
      </c>
      <c r="F77" s="1" t="s">
        <v>97</v>
      </c>
      <c r="G77" s="1" t="s">
        <v>102</v>
      </c>
      <c r="H77" s="1" t="s">
        <v>103</v>
      </c>
      <c r="I77" s="1" t="s">
        <v>26</v>
      </c>
      <c r="J77" s="1" t="s">
        <v>32</v>
      </c>
      <c r="K77" s="1" t="s">
        <v>59</v>
      </c>
      <c r="L77" s="1" t="s">
        <v>60</v>
      </c>
      <c r="M77" s="1" t="s">
        <v>61</v>
      </c>
      <c r="O77" s="1" t="s">
        <v>38</v>
      </c>
      <c r="P77" s="15">
        <v>250</v>
      </c>
      <c r="Q77" s="15">
        <v>1.5555555555555556</v>
      </c>
      <c r="R77" s="15">
        <f>+Tabla1[[#This Row],[Hores/acció ]]*Tabla1[[#This Row],[Nº Serveis]]</f>
        <v>388.88888888888891</v>
      </c>
      <c r="S77" s="16">
        <v>0.5</v>
      </c>
      <c r="T77" s="16">
        <v>0</v>
      </c>
      <c r="U77" s="16">
        <v>0.5</v>
      </c>
      <c r="V77" s="16">
        <f>+Tabla1[[#This Row],[%T3]]+Tabla1[[#This Row],[%T2]]+Tabla1[[#This Row],[%T1]]</f>
        <v>1</v>
      </c>
      <c r="W77" s="15">
        <f>+Tabla1[[#This Row],[%T1]]*Tabla1[[#This Row],[T.Anual]]</f>
        <v>194.44444444444446</v>
      </c>
      <c r="X77" s="15">
        <f>+Tabla1[[#This Row],[%T2]]*Tabla1[[#This Row],[T.Anual]]</f>
        <v>0</v>
      </c>
      <c r="Y77" s="15">
        <f>+Tabla1[[#This Row],[%T3]]*Tabla1[[#This Row],[T.Anual]]</f>
        <v>194.44444444444446</v>
      </c>
      <c r="Z77" s="14">
        <f>+PRODUCT(Tabla1[[#This Row],[T1 (h)]],VLOOKUP(Tabla1[[#This Row],[TIPUS PREU]],'MATRIU COSTOS'!$A$9:$M$11,2,FALSE))</f>
        <v>6868.2833333333338</v>
      </c>
      <c r="AA77" s="14">
        <f>+PRODUCT(Tabla1[[#This Row],[T2 (h)]],VLOOKUP(Tabla1[[#This Row],[TIPUS PREU]],'MATRIU COSTOS'!$A$9:$M$11,3,FALSE))</f>
        <v>0</v>
      </c>
      <c r="AB77" s="14">
        <f>+PRODUCT(Tabla1[[#This Row],[T3 (h)]],VLOOKUP(Tabla1[[#This Row],[TIPUS PREU]],'MATRIU COSTOS'!$A$9:$M$11,4,FALSE))</f>
        <v>7555.1116666666676</v>
      </c>
      <c r="AC77" s="14">
        <f>SUM(Tabla1[[#This Row],[T1 (€)]:[T3 (€)]])</f>
        <v>14423.395</v>
      </c>
      <c r="AD77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14711.8629</v>
      </c>
      <c r="AE77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15006.100158000001</v>
      </c>
      <c r="AF77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15306.222161160003</v>
      </c>
      <c r="AG77" s="14">
        <f>SUM(Tabla1[[#This Row],[COST 1R ANY]:[COST 4T ANY]])</f>
        <v>59447.580219160001</v>
      </c>
      <c r="AH77" s="12">
        <f>+PRODUCT(Tabla1[[#This Row],[T1 (h)]],VLOOKUP(Tabla1[[#This Row],[TIPUS PREU]],'MATRIU COSTOS'!$A$17:$M$19,2,FALSE))</f>
        <v>0</v>
      </c>
      <c r="AI77" s="12">
        <f>+PRODUCT(Tabla1[[#This Row],[T2 (h)]],VLOOKUP(Tabla1[[#This Row],[TIPUS PREU]],'MATRIU COSTOS'!$A$17:$M$19,3,FALSE))</f>
        <v>0</v>
      </c>
      <c r="AJ77" s="12">
        <f>+PRODUCT(Tabla1[[#This Row],[T3 (h)]],VLOOKUP(Tabla1[[#This Row],[TIPUS PREU]],'MATRIU COSTOS'!$A$17:$M$19,4,FALSE))</f>
        <v>0</v>
      </c>
      <c r="AK77" s="12">
        <f>SUM(Tabla1[[#This Row],[OFERTA T1 (€)]:[OFERTA T3 (€)]])</f>
        <v>0</v>
      </c>
      <c r="AL77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77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77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77" s="12">
        <f>SUM(Tabla1[[#This Row],[OFERTA COST 1R ANY (€)]:[OFERTA COST 4T ANY (€)]])</f>
        <v>0</v>
      </c>
    </row>
    <row r="78" spans="1:41" ht="17.100000000000001" customHeight="1">
      <c r="A78" s="1">
        <v>920</v>
      </c>
      <c r="B78" s="1" t="s">
        <v>100</v>
      </c>
      <c r="C78" s="1">
        <v>21395</v>
      </c>
      <c r="D78" s="1" t="s">
        <v>119</v>
      </c>
      <c r="E78" s="1" t="s">
        <v>129</v>
      </c>
      <c r="F78" s="1" t="s">
        <v>97</v>
      </c>
      <c r="G78" s="1" t="s">
        <v>105</v>
      </c>
      <c r="H78" s="1" t="s">
        <v>123</v>
      </c>
      <c r="I78" s="1" t="s">
        <v>26</v>
      </c>
      <c r="J78" s="1" t="s">
        <v>32</v>
      </c>
      <c r="K78" s="1" t="s">
        <v>59</v>
      </c>
      <c r="L78" s="1" t="s">
        <v>60</v>
      </c>
      <c r="M78" s="1" t="s">
        <v>61</v>
      </c>
      <c r="O78" s="1" t="s">
        <v>38</v>
      </c>
      <c r="P78" s="15">
        <v>250</v>
      </c>
      <c r="Q78" s="15">
        <v>1.5555555555555556</v>
      </c>
      <c r="R78" s="15">
        <f>+Tabla1[[#This Row],[Hores/acció ]]*Tabla1[[#This Row],[Nº Serveis]]</f>
        <v>388.88888888888891</v>
      </c>
      <c r="S78" s="16">
        <v>0.5</v>
      </c>
      <c r="T78" s="16">
        <v>0</v>
      </c>
      <c r="U78" s="16">
        <v>0.5</v>
      </c>
      <c r="V78" s="16">
        <f>+Tabla1[[#This Row],[%T3]]+Tabla1[[#This Row],[%T2]]+Tabla1[[#This Row],[%T1]]</f>
        <v>1</v>
      </c>
      <c r="W78" s="15">
        <f>+Tabla1[[#This Row],[%T1]]*Tabla1[[#This Row],[T.Anual]]</f>
        <v>194.44444444444446</v>
      </c>
      <c r="X78" s="15">
        <f>+Tabla1[[#This Row],[%T2]]*Tabla1[[#This Row],[T.Anual]]</f>
        <v>0</v>
      </c>
      <c r="Y78" s="15">
        <f>+Tabla1[[#This Row],[%T3]]*Tabla1[[#This Row],[T.Anual]]</f>
        <v>194.44444444444446</v>
      </c>
      <c r="Z78" s="14">
        <f>+PRODUCT(Tabla1[[#This Row],[T1 (h)]],VLOOKUP(Tabla1[[#This Row],[TIPUS PREU]],'MATRIU COSTOS'!$A$9:$M$11,2,FALSE))</f>
        <v>6868.2833333333338</v>
      </c>
      <c r="AA78" s="14">
        <f>+PRODUCT(Tabla1[[#This Row],[T2 (h)]],VLOOKUP(Tabla1[[#This Row],[TIPUS PREU]],'MATRIU COSTOS'!$A$9:$M$11,3,FALSE))</f>
        <v>0</v>
      </c>
      <c r="AB78" s="14">
        <f>+PRODUCT(Tabla1[[#This Row],[T3 (h)]],VLOOKUP(Tabla1[[#This Row],[TIPUS PREU]],'MATRIU COSTOS'!$A$9:$M$11,4,FALSE))</f>
        <v>7555.1116666666676</v>
      </c>
      <c r="AC78" s="14">
        <f>SUM(Tabla1[[#This Row],[T1 (€)]:[T3 (€)]])</f>
        <v>14423.395</v>
      </c>
      <c r="AD78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14711.8629</v>
      </c>
      <c r="AE78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15006.100158000001</v>
      </c>
      <c r="AF78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15306.222161160003</v>
      </c>
      <c r="AG78" s="14">
        <f>SUM(Tabla1[[#This Row],[COST 1R ANY]:[COST 4T ANY]])</f>
        <v>59447.580219160001</v>
      </c>
      <c r="AH78" s="12">
        <f>+PRODUCT(Tabla1[[#This Row],[T1 (h)]],VLOOKUP(Tabla1[[#This Row],[TIPUS PREU]],'MATRIU COSTOS'!$A$17:$M$19,2,FALSE))</f>
        <v>0</v>
      </c>
      <c r="AI78" s="12">
        <f>+PRODUCT(Tabla1[[#This Row],[T2 (h)]],VLOOKUP(Tabla1[[#This Row],[TIPUS PREU]],'MATRIU COSTOS'!$A$17:$M$19,3,FALSE))</f>
        <v>0</v>
      </c>
      <c r="AJ78" s="12">
        <f>+PRODUCT(Tabla1[[#This Row],[T3 (h)]],VLOOKUP(Tabla1[[#This Row],[TIPUS PREU]],'MATRIU COSTOS'!$A$17:$M$19,4,FALSE))</f>
        <v>0</v>
      </c>
      <c r="AK78" s="12">
        <f>SUM(Tabla1[[#This Row],[OFERTA T1 (€)]:[OFERTA T3 (€)]])</f>
        <v>0</v>
      </c>
      <c r="AL78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78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78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78" s="12">
        <f>SUM(Tabla1[[#This Row],[OFERTA COST 1R ANY (€)]:[OFERTA COST 4T ANY (€)]])</f>
        <v>0</v>
      </c>
    </row>
    <row r="79" spans="1:41" ht="17.100000000000001" hidden="1" customHeight="1">
      <c r="A79" s="1">
        <v>980</v>
      </c>
      <c r="B79" s="1" t="s">
        <v>107</v>
      </c>
      <c r="C79" s="1">
        <v>21532</v>
      </c>
      <c r="D79" s="1" t="s">
        <v>120</v>
      </c>
      <c r="E79" s="1" t="s">
        <v>129</v>
      </c>
      <c r="F79" s="1" t="s">
        <v>108</v>
      </c>
      <c r="G79" s="1" t="s">
        <v>109</v>
      </c>
      <c r="H79" s="1" t="s">
        <v>110</v>
      </c>
      <c r="I79" s="1" t="s">
        <v>26</v>
      </c>
      <c r="J79" s="1" t="s">
        <v>32</v>
      </c>
      <c r="K79" s="1" t="s">
        <v>59</v>
      </c>
      <c r="L79" s="1" t="s">
        <v>60</v>
      </c>
      <c r="M79" s="1" t="s">
        <v>61</v>
      </c>
      <c r="O79" s="1" t="s">
        <v>38</v>
      </c>
      <c r="P79" s="15">
        <v>250</v>
      </c>
      <c r="Q79" s="15">
        <v>1.5555555555555556</v>
      </c>
      <c r="R79" s="15">
        <f>+Tabla1[[#This Row],[Hores/acció ]]*Tabla1[[#This Row],[Nº Serveis]]</f>
        <v>388.88888888888891</v>
      </c>
      <c r="S79" s="16">
        <v>0.5</v>
      </c>
      <c r="T79" s="16">
        <v>0</v>
      </c>
      <c r="U79" s="16">
        <v>0.5</v>
      </c>
      <c r="V79" s="16">
        <f>+Tabla1[[#This Row],[%T3]]+Tabla1[[#This Row],[%T2]]+Tabla1[[#This Row],[%T1]]</f>
        <v>1</v>
      </c>
      <c r="W79" s="15">
        <f>+Tabla1[[#This Row],[%T1]]*Tabla1[[#This Row],[T.Anual]]</f>
        <v>194.44444444444446</v>
      </c>
      <c r="X79" s="15">
        <f>+Tabla1[[#This Row],[%T2]]*Tabla1[[#This Row],[T.Anual]]</f>
        <v>0</v>
      </c>
      <c r="Y79" s="15">
        <f>+Tabla1[[#This Row],[%T3]]*Tabla1[[#This Row],[T.Anual]]</f>
        <v>194.44444444444446</v>
      </c>
      <c r="Z79" s="14">
        <f>+PRODUCT(Tabla1[[#This Row],[T1 (h)]],VLOOKUP(Tabla1[[#This Row],[TIPUS PREU]],'MATRIU COSTOS'!$A$9:$M$11,2,FALSE))</f>
        <v>6868.2833333333338</v>
      </c>
      <c r="AA79" s="14">
        <f>+PRODUCT(Tabla1[[#This Row],[T2 (h)]],VLOOKUP(Tabla1[[#This Row],[TIPUS PREU]],'MATRIU COSTOS'!$A$9:$M$11,3,FALSE))</f>
        <v>0</v>
      </c>
      <c r="AB79" s="14">
        <f>+PRODUCT(Tabla1[[#This Row],[T3 (h)]],VLOOKUP(Tabla1[[#This Row],[TIPUS PREU]],'MATRIU COSTOS'!$A$9:$M$11,4,FALSE))</f>
        <v>7555.1116666666676</v>
      </c>
      <c r="AC79" s="14">
        <f>SUM(Tabla1[[#This Row],[T1 (€)]:[T3 (€)]])</f>
        <v>14423.395</v>
      </c>
      <c r="AD79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14711.8629</v>
      </c>
      <c r="AE79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15006.100158000001</v>
      </c>
      <c r="AF79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15306.222161160003</v>
      </c>
      <c r="AG79" s="14">
        <f>SUM(Tabla1[[#This Row],[COST 1R ANY]:[COST 4T ANY]])</f>
        <v>59447.580219160001</v>
      </c>
      <c r="AH79" s="12">
        <f>+PRODUCT(Tabla1[[#This Row],[T1 (h)]],VLOOKUP(Tabla1[[#This Row],[TIPUS PREU]],'MATRIU COSTOS'!$A$17:$M$19,2,FALSE))</f>
        <v>0</v>
      </c>
      <c r="AI79" s="12">
        <f>+PRODUCT(Tabla1[[#This Row],[T2 (h)]],VLOOKUP(Tabla1[[#This Row],[TIPUS PREU]],'MATRIU COSTOS'!$A$17:$M$19,3,FALSE))</f>
        <v>0</v>
      </c>
      <c r="AJ79" s="12">
        <f>+PRODUCT(Tabla1[[#This Row],[T3 (h)]],VLOOKUP(Tabla1[[#This Row],[TIPUS PREU]],'MATRIU COSTOS'!$A$17:$M$19,4,FALSE))</f>
        <v>0</v>
      </c>
      <c r="AK79" s="12">
        <f>SUM(Tabla1[[#This Row],[OFERTA T1 (€)]:[OFERTA T3 (€)]])</f>
        <v>0</v>
      </c>
      <c r="AL79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79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79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79" s="12">
        <f>SUM(Tabla1[[#This Row],[OFERTA COST 1R ANY (€)]:[OFERTA COST 4T ANY (€)]])</f>
        <v>0</v>
      </c>
    </row>
    <row r="80" spans="1:41" ht="17.100000000000001" hidden="1" customHeight="1">
      <c r="A80" s="1">
        <v>980</v>
      </c>
      <c r="B80" s="1" t="s">
        <v>107</v>
      </c>
      <c r="C80" s="1">
        <v>21532</v>
      </c>
      <c r="D80" s="1" t="s">
        <v>120</v>
      </c>
      <c r="E80" s="1" t="s">
        <v>129</v>
      </c>
      <c r="F80" s="1" t="s">
        <v>108</v>
      </c>
      <c r="G80" s="1" t="s">
        <v>112</v>
      </c>
      <c r="H80" s="1" t="s">
        <v>113</v>
      </c>
      <c r="I80" s="1" t="s">
        <v>26</v>
      </c>
      <c r="J80" s="1" t="s">
        <v>32</v>
      </c>
      <c r="K80" s="1" t="s">
        <v>59</v>
      </c>
      <c r="L80" s="1" t="s">
        <v>60</v>
      </c>
      <c r="M80" s="1" t="s">
        <v>61</v>
      </c>
      <c r="O80" s="1" t="s">
        <v>38</v>
      </c>
      <c r="P80" s="15">
        <v>250</v>
      </c>
      <c r="Q80" s="15">
        <v>1.5555555555555556</v>
      </c>
      <c r="R80" s="15">
        <f>+Tabla1[[#This Row],[Hores/acció ]]*Tabla1[[#This Row],[Nº Serveis]]</f>
        <v>388.88888888888891</v>
      </c>
      <c r="S80" s="16">
        <v>0.5</v>
      </c>
      <c r="T80" s="16">
        <v>0</v>
      </c>
      <c r="U80" s="16">
        <v>0.5</v>
      </c>
      <c r="V80" s="16">
        <f>+Tabla1[[#This Row],[%T3]]+Tabla1[[#This Row],[%T2]]+Tabla1[[#This Row],[%T1]]</f>
        <v>1</v>
      </c>
      <c r="W80" s="15">
        <f>+Tabla1[[#This Row],[%T1]]*Tabla1[[#This Row],[T.Anual]]</f>
        <v>194.44444444444446</v>
      </c>
      <c r="X80" s="15">
        <f>+Tabla1[[#This Row],[%T2]]*Tabla1[[#This Row],[T.Anual]]</f>
        <v>0</v>
      </c>
      <c r="Y80" s="15">
        <f>+Tabla1[[#This Row],[%T3]]*Tabla1[[#This Row],[T.Anual]]</f>
        <v>194.44444444444446</v>
      </c>
      <c r="Z80" s="14">
        <f>+PRODUCT(Tabla1[[#This Row],[T1 (h)]],VLOOKUP(Tabla1[[#This Row],[TIPUS PREU]],'MATRIU COSTOS'!$A$9:$M$11,2,FALSE))</f>
        <v>6868.2833333333338</v>
      </c>
      <c r="AA80" s="14">
        <f>+PRODUCT(Tabla1[[#This Row],[T2 (h)]],VLOOKUP(Tabla1[[#This Row],[TIPUS PREU]],'MATRIU COSTOS'!$A$9:$M$11,3,FALSE))</f>
        <v>0</v>
      </c>
      <c r="AB80" s="14">
        <f>+PRODUCT(Tabla1[[#This Row],[T3 (h)]],VLOOKUP(Tabla1[[#This Row],[TIPUS PREU]],'MATRIU COSTOS'!$A$9:$M$11,4,FALSE))</f>
        <v>7555.1116666666676</v>
      </c>
      <c r="AC80" s="14">
        <f>SUM(Tabla1[[#This Row],[T1 (€)]:[T3 (€)]])</f>
        <v>14423.395</v>
      </c>
      <c r="AD80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14711.8629</v>
      </c>
      <c r="AE80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15006.100158000001</v>
      </c>
      <c r="AF80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15306.222161160003</v>
      </c>
      <c r="AG80" s="14">
        <f>SUM(Tabla1[[#This Row],[COST 1R ANY]:[COST 4T ANY]])</f>
        <v>59447.580219160001</v>
      </c>
      <c r="AH80" s="12">
        <f>+PRODUCT(Tabla1[[#This Row],[T1 (h)]],VLOOKUP(Tabla1[[#This Row],[TIPUS PREU]],'MATRIU COSTOS'!$A$17:$M$19,2,FALSE))</f>
        <v>0</v>
      </c>
      <c r="AI80" s="12">
        <f>+PRODUCT(Tabla1[[#This Row],[T2 (h)]],VLOOKUP(Tabla1[[#This Row],[TIPUS PREU]],'MATRIU COSTOS'!$A$17:$M$19,3,FALSE))</f>
        <v>0</v>
      </c>
      <c r="AJ80" s="12">
        <f>+PRODUCT(Tabla1[[#This Row],[T3 (h)]],VLOOKUP(Tabla1[[#This Row],[TIPUS PREU]],'MATRIU COSTOS'!$A$17:$M$19,4,FALSE))</f>
        <v>0</v>
      </c>
      <c r="AK80" s="12">
        <f>SUM(Tabla1[[#This Row],[OFERTA T1 (€)]:[OFERTA T3 (€)]])</f>
        <v>0</v>
      </c>
      <c r="AL80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80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80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80" s="12">
        <f>SUM(Tabla1[[#This Row],[OFERTA COST 1R ANY (€)]:[OFERTA COST 4T ANY (€)]])</f>
        <v>0</v>
      </c>
    </row>
    <row r="81" spans="1:41" ht="17.100000000000001" customHeight="1">
      <c r="A81" s="1">
        <v>870</v>
      </c>
      <c r="B81" s="1" t="s">
        <v>96</v>
      </c>
      <c r="C81" s="1">
        <v>21465</v>
      </c>
      <c r="D81" s="1" t="s">
        <v>182</v>
      </c>
      <c r="E81" s="1" t="s">
        <v>129</v>
      </c>
      <c r="F81" s="1" t="s">
        <v>97</v>
      </c>
      <c r="G81" s="1" t="s">
        <v>98</v>
      </c>
      <c r="H81" s="1" t="s">
        <v>99</v>
      </c>
      <c r="I81" s="1" t="s">
        <v>26</v>
      </c>
      <c r="J81" s="1" t="s">
        <v>27</v>
      </c>
      <c r="K81" s="1" t="s">
        <v>59</v>
      </c>
      <c r="L81" s="1" t="s">
        <v>60</v>
      </c>
      <c r="M81" s="1" t="s">
        <v>62</v>
      </c>
      <c r="O81" s="1" t="s">
        <v>46</v>
      </c>
      <c r="P81" s="15">
        <v>115</v>
      </c>
      <c r="Q81" s="15">
        <v>0.77777777777777779</v>
      </c>
      <c r="R81" s="15">
        <f>+Tabla1[[#This Row],[Hores/acció ]]*Tabla1[[#This Row],[Nº Serveis]]</f>
        <v>89.444444444444443</v>
      </c>
      <c r="S81" s="16">
        <v>0.5</v>
      </c>
      <c r="T81" s="16">
        <v>0</v>
      </c>
      <c r="U81" s="16">
        <v>0.5</v>
      </c>
      <c r="V81" s="16">
        <f>+Tabla1[[#This Row],[%T3]]+Tabla1[[#This Row],[%T2]]+Tabla1[[#This Row],[%T1]]</f>
        <v>1</v>
      </c>
      <c r="W81" s="15">
        <f>+Tabla1[[#This Row],[%T1]]*Tabla1[[#This Row],[T.Anual]]</f>
        <v>44.722222222222221</v>
      </c>
      <c r="X81" s="15">
        <f>+Tabla1[[#This Row],[%T2]]*Tabla1[[#This Row],[T.Anual]]</f>
        <v>0</v>
      </c>
      <c r="Y81" s="15">
        <f>+Tabla1[[#This Row],[%T3]]*Tabla1[[#This Row],[T.Anual]]</f>
        <v>44.722222222222221</v>
      </c>
      <c r="Z81" s="14">
        <f>+PRODUCT(Tabla1[[#This Row],[T1 (h)]],VLOOKUP(Tabla1[[#This Row],[TIPUS PREU]],'MATRIU COSTOS'!$A$9:$M$11,2,FALSE))</f>
        <v>1579.7051666666666</v>
      </c>
      <c r="AA81" s="14">
        <f>+PRODUCT(Tabla1[[#This Row],[T2 (h)]],VLOOKUP(Tabla1[[#This Row],[TIPUS PREU]],'MATRIU COSTOS'!$A$9:$M$11,3,FALSE))</f>
        <v>0</v>
      </c>
      <c r="AB81" s="14">
        <f>+PRODUCT(Tabla1[[#This Row],[T3 (h)]],VLOOKUP(Tabla1[[#This Row],[TIPUS PREU]],'MATRIU COSTOS'!$A$9:$M$11,4,FALSE))</f>
        <v>1737.6756833333334</v>
      </c>
      <c r="AC81" s="14">
        <f>SUM(Tabla1[[#This Row],[T1 (€)]:[T3 (€)]])</f>
        <v>3317.38085</v>
      </c>
      <c r="AD81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3383.7284669999999</v>
      </c>
      <c r="AE81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3451.4030363399997</v>
      </c>
      <c r="AF81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3520.4310970668002</v>
      </c>
      <c r="AG81" s="14">
        <f>SUM(Tabla1[[#This Row],[COST 1R ANY]:[COST 4T ANY]])</f>
        <v>13672.943450406801</v>
      </c>
      <c r="AH81" s="12">
        <f>+PRODUCT(Tabla1[[#This Row],[T1 (h)]],VLOOKUP(Tabla1[[#This Row],[TIPUS PREU]],'MATRIU COSTOS'!$A$17:$M$19,2,FALSE))</f>
        <v>0</v>
      </c>
      <c r="AI81" s="12">
        <f>+PRODUCT(Tabla1[[#This Row],[T2 (h)]],VLOOKUP(Tabla1[[#This Row],[TIPUS PREU]],'MATRIU COSTOS'!$A$17:$M$19,3,FALSE))</f>
        <v>0</v>
      </c>
      <c r="AJ81" s="12">
        <f>+PRODUCT(Tabla1[[#This Row],[T3 (h)]],VLOOKUP(Tabla1[[#This Row],[TIPUS PREU]],'MATRIU COSTOS'!$A$17:$M$19,4,FALSE))</f>
        <v>0</v>
      </c>
      <c r="AK81" s="12">
        <f>SUM(Tabla1[[#This Row],[OFERTA T1 (€)]:[OFERTA T3 (€)]])</f>
        <v>0</v>
      </c>
      <c r="AL81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81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81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81" s="12">
        <f>SUM(Tabla1[[#This Row],[OFERTA COST 1R ANY (€)]:[OFERTA COST 4T ANY (€)]])</f>
        <v>0</v>
      </c>
    </row>
    <row r="82" spans="1:41" ht="17.100000000000001" hidden="1" customHeight="1">
      <c r="A82" s="1">
        <v>910</v>
      </c>
      <c r="B82" s="1" t="s">
        <v>96</v>
      </c>
      <c r="C82" s="1">
        <v>21399</v>
      </c>
      <c r="D82" s="1" t="s">
        <v>104</v>
      </c>
      <c r="E82" s="1" t="s">
        <v>129</v>
      </c>
      <c r="F82" s="1" t="s">
        <v>97</v>
      </c>
      <c r="G82" s="1" t="s">
        <v>102</v>
      </c>
      <c r="H82" s="1" t="s">
        <v>103</v>
      </c>
      <c r="I82" s="1" t="s">
        <v>26</v>
      </c>
      <c r="J82" s="1" t="s">
        <v>36</v>
      </c>
      <c r="K82" s="1" t="s">
        <v>59</v>
      </c>
      <c r="L82" s="1" t="s">
        <v>60</v>
      </c>
      <c r="M82" s="1" t="s">
        <v>62</v>
      </c>
      <c r="O82" s="1" t="s">
        <v>46</v>
      </c>
      <c r="P82" s="15">
        <v>115</v>
      </c>
      <c r="Q82" s="15">
        <v>0.77777777777777779</v>
      </c>
      <c r="R82" s="15">
        <f>+Tabla1[[#This Row],[Hores/acció ]]*Tabla1[[#This Row],[Nº Serveis]]</f>
        <v>89.444444444444443</v>
      </c>
      <c r="S82" s="16">
        <v>0.5</v>
      </c>
      <c r="T82" s="16">
        <v>0</v>
      </c>
      <c r="U82" s="16">
        <v>0.5</v>
      </c>
      <c r="V82" s="16">
        <f>+Tabla1[[#This Row],[%T3]]+Tabla1[[#This Row],[%T2]]+Tabla1[[#This Row],[%T1]]</f>
        <v>1</v>
      </c>
      <c r="W82" s="15">
        <f>+Tabla1[[#This Row],[%T1]]*Tabla1[[#This Row],[T.Anual]]</f>
        <v>44.722222222222221</v>
      </c>
      <c r="X82" s="15">
        <f>+Tabla1[[#This Row],[%T2]]*Tabla1[[#This Row],[T.Anual]]</f>
        <v>0</v>
      </c>
      <c r="Y82" s="15">
        <f>+Tabla1[[#This Row],[%T3]]*Tabla1[[#This Row],[T.Anual]]</f>
        <v>44.722222222222221</v>
      </c>
      <c r="Z82" s="14">
        <f>+PRODUCT(Tabla1[[#This Row],[T1 (h)]],VLOOKUP(Tabla1[[#This Row],[TIPUS PREU]],'MATRIU COSTOS'!$A$9:$M$11,2,FALSE))</f>
        <v>1579.7051666666666</v>
      </c>
      <c r="AA82" s="14">
        <f>+PRODUCT(Tabla1[[#This Row],[T2 (h)]],VLOOKUP(Tabla1[[#This Row],[TIPUS PREU]],'MATRIU COSTOS'!$A$9:$M$11,3,FALSE))</f>
        <v>0</v>
      </c>
      <c r="AB82" s="14">
        <f>+PRODUCT(Tabla1[[#This Row],[T3 (h)]],VLOOKUP(Tabla1[[#This Row],[TIPUS PREU]],'MATRIU COSTOS'!$A$9:$M$11,4,FALSE))</f>
        <v>1737.6756833333334</v>
      </c>
      <c r="AC82" s="14">
        <f>SUM(Tabla1[[#This Row],[T1 (€)]:[T3 (€)]])</f>
        <v>3317.38085</v>
      </c>
      <c r="AD82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3383.7284669999999</v>
      </c>
      <c r="AE82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3451.4030363399997</v>
      </c>
      <c r="AF82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3520.4310970668002</v>
      </c>
      <c r="AG82" s="14">
        <f>SUM(Tabla1[[#This Row],[COST 1R ANY]:[COST 4T ANY]])</f>
        <v>13672.943450406801</v>
      </c>
      <c r="AH82" s="12">
        <f>+PRODUCT(Tabla1[[#This Row],[T1 (h)]],VLOOKUP(Tabla1[[#This Row],[TIPUS PREU]],'MATRIU COSTOS'!$A$17:$M$19,2,FALSE))</f>
        <v>0</v>
      </c>
      <c r="AI82" s="12">
        <f>+PRODUCT(Tabla1[[#This Row],[T2 (h)]],VLOOKUP(Tabla1[[#This Row],[TIPUS PREU]],'MATRIU COSTOS'!$A$17:$M$19,3,FALSE))</f>
        <v>0</v>
      </c>
      <c r="AJ82" s="12">
        <f>+PRODUCT(Tabla1[[#This Row],[T3 (h)]],VLOOKUP(Tabla1[[#This Row],[TIPUS PREU]],'MATRIU COSTOS'!$A$17:$M$19,4,FALSE))</f>
        <v>0</v>
      </c>
      <c r="AK82" s="12">
        <f>SUM(Tabla1[[#This Row],[OFERTA T1 (€)]:[OFERTA T3 (€)]])</f>
        <v>0</v>
      </c>
      <c r="AL82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82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82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82" s="12">
        <f>SUM(Tabla1[[#This Row],[OFERTA COST 1R ANY (€)]:[OFERTA COST 4T ANY (€)]])</f>
        <v>0</v>
      </c>
    </row>
    <row r="83" spans="1:41" ht="17.100000000000001" hidden="1" customHeight="1">
      <c r="A83" s="1">
        <v>970</v>
      </c>
      <c r="B83" s="1" t="s">
        <v>150</v>
      </c>
      <c r="C83" s="1">
        <v>21533</v>
      </c>
      <c r="D83" s="1" t="s">
        <v>168</v>
      </c>
      <c r="E83" s="1" t="s">
        <v>129</v>
      </c>
      <c r="F83" s="1" t="s">
        <v>108</v>
      </c>
      <c r="G83" s="1" t="s">
        <v>109</v>
      </c>
      <c r="H83" s="1" t="s">
        <v>110</v>
      </c>
      <c r="I83" s="1" t="s">
        <v>26</v>
      </c>
      <c r="J83" s="1" t="s">
        <v>36</v>
      </c>
      <c r="K83" s="1" t="s">
        <v>59</v>
      </c>
      <c r="L83" s="1" t="s">
        <v>60</v>
      </c>
      <c r="M83" s="1" t="s">
        <v>62</v>
      </c>
      <c r="O83" s="1" t="s">
        <v>46</v>
      </c>
      <c r="P83" s="15">
        <v>115</v>
      </c>
      <c r="Q83" s="15">
        <v>0.77777777777777779</v>
      </c>
      <c r="R83" s="15">
        <f>+Tabla1[[#This Row],[Hores/acció ]]*Tabla1[[#This Row],[Nº Serveis]]</f>
        <v>89.444444444444443</v>
      </c>
      <c r="S83" s="16">
        <v>0.5</v>
      </c>
      <c r="T83" s="16">
        <v>0</v>
      </c>
      <c r="U83" s="16">
        <v>0.5</v>
      </c>
      <c r="V83" s="16">
        <f>+Tabla1[[#This Row],[%T3]]+Tabla1[[#This Row],[%T2]]+Tabla1[[#This Row],[%T1]]</f>
        <v>1</v>
      </c>
      <c r="W83" s="15">
        <f>+Tabla1[[#This Row],[%T1]]*Tabla1[[#This Row],[T.Anual]]</f>
        <v>44.722222222222221</v>
      </c>
      <c r="X83" s="15">
        <f>+Tabla1[[#This Row],[%T2]]*Tabla1[[#This Row],[T.Anual]]</f>
        <v>0</v>
      </c>
      <c r="Y83" s="15">
        <f>+Tabla1[[#This Row],[%T3]]*Tabla1[[#This Row],[T.Anual]]</f>
        <v>44.722222222222221</v>
      </c>
      <c r="Z83" s="14">
        <f>+PRODUCT(Tabla1[[#This Row],[T1 (h)]],VLOOKUP(Tabla1[[#This Row],[TIPUS PREU]],'MATRIU COSTOS'!$A$9:$M$11,2,FALSE))</f>
        <v>1579.7051666666666</v>
      </c>
      <c r="AA83" s="14">
        <f>+PRODUCT(Tabla1[[#This Row],[T2 (h)]],VLOOKUP(Tabla1[[#This Row],[TIPUS PREU]],'MATRIU COSTOS'!$A$9:$M$11,3,FALSE))</f>
        <v>0</v>
      </c>
      <c r="AB83" s="14">
        <f>+PRODUCT(Tabla1[[#This Row],[T3 (h)]],VLOOKUP(Tabla1[[#This Row],[TIPUS PREU]],'MATRIU COSTOS'!$A$9:$M$11,4,FALSE))</f>
        <v>1737.6756833333334</v>
      </c>
      <c r="AC83" s="14">
        <f>SUM(Tabla1[[#This Row],[T1 (€)]:[T3 (€)]])</f>
        <v>3317.38085</v>
      </c>
      <c r="AD83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3383.7284669999999</v>
      </c>
      <c r="AE83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3451.4030363399997</v>
      </c>
      <c r="AF83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3520.4310970668002</v>
      </c>
      <c r="AG83" s="14">
        <f>SUM(Tabla1[[#This Row],[COST 1R ANY]:[COST 4T ANY]])</f>
        <v>13672.943450406801</v>
      </c>
      <c r="AH83" s="12">
        <f>+PRODUCT(Tabla1[[#This Row],[T1 (h)]],VLOOKUP(Tabla1[[#This Row],[TIPUS PREU]],'MATRIU COSTOS'!$A$17:$M$19,2,FALSE))</f>
        <v>0</v>
      </c>
      <c r="AI83" s="12">
        <f>+PRODUCT(Tabla1[[#This Row],[T2 (h)]],VLOOKUP(Tabla1[[#This Row],[TIPUS PREU]],'MATRIU COSTOS'!$A$17:$M$19,3,FALSE))</f>
        <v>0</v>
      </c>
      <c r="AJ83" s="12">
        <f>+PRODUCT(Tabla1[[#This Row],[T3 (h)]],VLOOKUP(Tabla1[[#This Row],[TIPUS PREU]],'MATRIU COSTOS'!$A$17:$M$19,4,FALSE))</f>
        <v>0</v>
      </c>
      <c r="AK83" s="12">
        <f>SUM(Tabla1[[#This Row],[OFERTA T1 (€)]:[OFERTA T3 (€)]])</f>
        <v>0</v>
      </c>
      <c r="AL83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83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83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83" s="12">
        <f>SUM(Tabla1[[#This Row],[OFERTA COST 1R ANY (€)]:[OFERTA COST 4T ANY (€)]])</f>
        <v>0</v>
      </c>
    </row>
    <row r="84" spans="1:41" ht="17.100000000000001" hidden="1" customHeight="1">
      <c r="A84" s="1">
        <v>960</v>
      </c>
      <c r="B84" s="1" t="s">
        <v>150</v>
      </c>
      <c r="C84" s="1">
        <v>21533</v>
      </c>
      <c r="D84" s="1" t="s">
        <v>167</v>
      </c>
      <c r="E84" s="1" t="s">
        <v>129</v>
      </c>
      <c r="F84" s="1" t="s">
        <v>108</v>
      </c>
      <c r="G84" s="1" t="s">
        <v>116</v>
      </c>
      <c r="H84" s="1" t="s">
        <v>117</v>
      </c>
      <c r="I84" s="1" t="s">
        <v>26</v>
      </c>
      <c r="J84" s="1" t="s">
        <v>35</v>
      </c>
      <c r="K84" s="1" t="s">
        <v>59</v>
      </c>
      <c r="L84" s="1" t="s">
        <v>60</v>
      </c>
      <c r="M84" s="1" t="s">
        <v>62</v>
      </c>
      <c r="N84" s="1" t="s">
        <v>122</v>
      </c>
      <c r="O84" s="1" t="s">
        <v>46</v>
      </c>
      <c r="P84" s="15">
        <v>115</v>
      </c>
      <c r="Q84" s="15">
        <v>0.77777777777777779</v>
      </c>
      <c r="R84" s="15">
        <f>+Tabla1[[#This Row],[Hores/acció ]]*Tabla1[[#This Row],[Nº Serveis]]</f>
        <v>89.444444444444443</v>
      </c>
      <c r="S84" s="16">
        <v>0.5</v>
      </c>
      <c r="T84" s="16">
        <v>0</v>
      </c>
      <c r="U84" s="16">
        <v>0.5</v>
      </c>
      <c r="V84" s="16">
        <f>+Tabla1[[#This Row],[%T3]]+Tabla1[[#This Row],[%T2]]+Tabla1[[#This Row],[%T1]]</f>
        <v>1</v>
      </c>
      <c r="W84" s="15">
        <f>+Tabla1[[#This Row],[%T1]]*Tabla1[[#This Row],[T.Anual]]</f>
        <v>44.722222222222221</v>
      </c>
      <c r="X84" s="15">
        <f>+Tabla1[[#This Row],[%T2]]*Tabla1[[#This Row],[T.Anual]]</f>
        <v>0</v>
      </c>
      <c r="Y84" s="15">
        <f>+Tabla1[[#This Row],[%T3]]*Tabla1[[#This Row],[T.Anual]]</f>
        <v>44.722222222222221</v>
      </c>
      <c r="Z84" s="14">
        <f>+PRODUCT(Tabla1[[#This Row],[T1 (h)]],VLOOKUP(Tabla1[[#This Row],[TIPUS PREU]],'MATRIU COSTOS'!$A$9:$M$11,2,FALSE))</f>
        <v>1579.7051666666666</v>
      </c>
      <c r="AA84" s="14">
        <f>+PRODUCT(Tabla1[[#This Row],[T2 (h)]],VLOOKUP(Tabla1[[#This Row],[TIPUS PREU]],'MATRIU COSTOS'!$A$9:$M$11,3,FALSE))</f>
        <v>0</v>
      </c>
      <c r="AB84" s="14">
        <f>+PRODUCT(Tabla1[[#This Row],[T3 (h)]],VLOOKUP(Tabla1[[#This Row],[TIPUS PREU]],'MATRIU COSTOS'!$A$9:$M$11,4,FALSE))</f>
        <v>1737.6756833333334</v>
      </c>
      <c r="AC84" s="14">
        <f>SUM(Tabla1[[#This Row],[T1 (€)]:[T3 (€)]])</f>
        <v>3317.38085</v>
      </c>
      <c r="AD84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3383.7284669999999</v>
      </c>
      <c r="AE84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3451.4030363399997</v>
      </c>
      <c r="AF84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3520.4310970668002</v>
      </c>
      <c r="AG84" s="14">
        <f>SUM(Tabla1[[#This Row],[COST 1R ANY]:[COST 4T ANY]])</f>
        <v>13672.943450406801</v>
      </c>
      <c r="AH84" s="12">
        <f>+PRODUCT(Tabla1[[#This Row],[T1 (h)]],VLOOKUP(Tabla1[[#This Row],[TIPUS PREU]],'MATRIU COSTOS'!$A$17:$M$19,2,FALSE))</f>
        <v>0</v>
      </c>
      <c r="AI84" s="12">
        <f>+PRODUCT(Tabla1[[#This Row],[T2 (h)]],VLOOKUP(Tabla1[[#This Row],[TIPUS PREU]],'MATRIU COSTOS'!$A$17:$M$19,3,FALSE))</f>
        <v>0</v>
      </c>
      <c r="AJ84" s="12">
        <f>+PRODUCT(Tabla1[[#This Row],[T3 (h)]],VLOOKUP(Tabla1[[#This Row],[TIPUS PREU]],'MATRIU COSTOS'!$A$17:$M$19,4,FALSE))</f>
        <v>0</v>
      </c>
      <c r="AK84" s="12">
        <f>SUM(Tabla1[[#This Row],[OFERTA T1 (€)]:[OFERTA T3 (€)]])</f>
        <v>0</v>
      </c>
      <c r="AL84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84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84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84" s="12">
        <f>SUM(Tabla1[[#This Row],[OFERTA COST 1R ANY (€)]:[OFERTA COST 4T ANY (€)]])</f>
        <v>0</v>
      </c>
    </row>
    <row r="85" spans="1:41" ht="17.100000000000001" customHeight="1">
      <c r="A85" s="1">
        <v>920</v>
      </c>
      <c r="B85" s="1" t="s">
        <v>100</v>
      </c>
      <c r="C85" s="1">
        <v>21395</v>
      </c>
      <c r="D85" s="1" t="s">
        <v>119</v>
      </c>
      <c r="E85" s="1" t="s">
        <v>129</v>
      </c>
      <c r="F85" s="1" t="s">
        <v>97</v>
      </c>
      <c r="G85" s="1" t="s">
        <v>98</v>
      </c>
      <c r="H85" s="1" t="s">
        <v>99</v>
      </c>
      <c r="I85" s="1" t="s">
        <v>26</v>
      </c>
      <c r="J85" s="1" t="s">
        <v>32</v>
      </c>
      <c r="K85" s="1" t="s">
        <v>59</v>
      </c>
      <c r="L85" s="1" t="s">
        <v>60</v>
      </c>
      <c r="M85" s="1" t="s">
        <v>62</v>
      </c>
      <c r="O85" s="1" t="s">
        <v>46</v>
      </c>
      <c r="P85" s="15">
        <v>115</v>
      </c>
      <c r="Q85" s="15">
        <v>0.77777777777777779</v>
      </c>
      <c r="R85" s="15">
        <f>+Tabla1[[#This Row],[Hores/acció ]]*Tabla1[[#This Row],[Nº Serveis]]</f>
        <v>89.444444444444443</v>
      </c>
      <c r="S85" s="16">
        <v>0.5</v>
      </c>
      <c r="T85" s="16">
        <v>0</v>
      </c>
      <c r="U85" s="16">
        <v>0.5</v>
      </c>
      <c r="V85" s="16">
        <f>+Tabla1[[#This Row],[%T3]]+Tabla1[[#This Row],[%T2]]+Tabla1[[#This Row],[%T1]]</f>
        <v>1</v>
      </c>
      <c r="W85" s="15">
        <f>+Tabla1[[#This Row],[%T1]]*Tabla1[[#This Row],[T.Anual]]</f>
        <v>44.722222222222221</v>
      </c>
      <c r="X85" s="15">
        <f>+Tabla1[[#This Row],[%T2]]*Tabla1[[#This Row],[T.Anual]]</f>
        <v>0</v>
      </c>
      <c r="Y85" s="15">
        <f>+Tabla1[[#This Row],[%T3]]*Tabla1[[#This Row],[T.Anual]]</f>
        <v>44.722222222222221</v>
      </c>
      <c r="Z85" s="14">
        <f>+PRODUCT(Tabla1[[#This Row],[T1 (h)]],VLOOKUP(Tabla1[[#This Row],[TIPUS PREU]],'MATRIU COSTOS'!$A$9:$M$11,2,FALSE))</f>
        <v>1579.7051666666666</v>
      </c>
      <c r="AA85" s="14">
        <f>+PRODUCT(Tabla1[[#This Row],[T2 (h)]],VLOOKUP(Tabla1[[#This Row],[TIPUS PREU]],'MATRIU COSTOS'!$A$9:$M$11,3,FALSE))</f>
        <v>0</v>
      </c>
      <c r="AB85" s="14">
        <f>+PRODUCT(Tabla1[[#This Row],[T3 (h)]],VLOOKUP(Tabla1[[#This Row],[TIPUS PREU]],'MATRIU COSTOS'!$A$9:$M$11,4,FALSE))</f>
        <v>1737.6756833333334</v>
      </c>
      <c r="AC85" s="14">
        <f>SUM(Tabla1[[#This Row],[T1 (€)]:[T3 (€)]])</f>
        <v>3317.38085</v>
      </c>
      <c r="AD85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3383.7284669999999</v>
      </c>
      <c r="AE85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3451.4030363399997</v>
      </c>
      <c r="AF85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3520.4310970668002</v>
      </c>
      <c r="AG85" s="14">
        <f>SUM(Tabla1[[#This Row],[COST 1R ANY]:[COST 4T ANY]])</f>
        <v>13672.943450406801</v>
      </c>
      <c r="AH85" s="12">
        <f>+PRODUCT(Tabla1[[#This Row],[T1 (h)]],VLOOKUP(Tabla1[[#This Row],[TIPUS PREU]],'MATRIU COSTOS'!$A$17:$M$19,2,FALSE))</f>
        <v>0</v>
      </c>
      <c r="AI85" s="12">
        <f>+PRODUCT(Tabla1[[#This Row],[T2 (h)]],VLOOKUP(Tabla1[[#This Row],[TIPUS PREU]],'MATRIU COSTOS'!$A$17:$M$19,3,FALSE))</f>
        <v>0</v>
      </c>
      <c r="AJ85" s="12">
        <f>+PRODUCT(Tabla1[[#This Row],[T3 (h)]],VLOOKUP(Tabla1[[#This Row],[TIPUS PREU]],'MATRIU COSTOS'!$A$17:$M$19,4,FALSE))</f>
        <v>0</v>
      </c>
      <c r="AK85" s="12">
        <f>SUM(Tabla1[[#This Row],[OFERTA T1 (€)]:[OFERTA T3 (€)]])</f>
        <v>0</v>
      </c>
      <c r="AL85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85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85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85" s="12">
        <f>SUM(Tabla1[[#This Row],[OFERTA COST 1R ANY (€)]:[OFERTA COST 4T ANY (€)]])</f>
        <v>0</v>
      </c>
    </row>
    <row r="86" spans="1:41" ht="17.100000000000001" customHeight="1">
      <c r="A86" s="1">
        <v>920</v>
      </c>
      <c r="B86" s="1" t="s">
        <v>100</v>
      </c>
      <c r="C86" s="1">
        <v>21395</v>
      </c>
      <c r="D86" s="1" t="s">
        <v>119</v>
      </c>
      <c r="E86" s="1" t="s">
        <v>129</v>
      </c>
      <c r="F86" s="1" t="s">
        <v>97</v>
      </c>
      <c r="G86" s="1" t="s">
        <v>102</v>
      </c>
      <c r="H86" s="1" t="s">
        <v>103</v>
      </c>
      <c r="I86" s="1" t="s">
        <v>26</v>
      </c>
      <c r="J86" s="1" t="s">
        <v>32</v>
      </c>
      <c r="K86" s="1" t="s">
        <v>59</v>
      </c>
      <c r="L86" s="1" t="s">
        <v>60</v>
      </c>
      <c r="M86" s="1" t="s">
        <v>62</v>
      </c>
      <c r="O86" s="1" t="s">
        <v>46</v>
      </c>
      <c r="P86" s="15">
        <v>115</v>
      </c>
      <c r="Q86" s="15">
        <v>0.77777777777777779</v>
      </c>
      <c r="R86" s="15">
        <f>+Tabla1[[#This Row],[Hores/acció ]]*Tabla1[[#This Row],[Nº Serveis]]</f>
        <v>89.444444444444443</v>
      </c>
      <c r="S86" s="16">
        <v>0.5</v>
      </c>
      <c r="T86" s="16">
        <v>0</v>
      </c>
      <c r="U86" s="16">
        <v>0.5</v>
      </c>
      <c r="V86" s="16">
        <f>+Tabla1[[#This Row],[%T3]]+Tabla1[[#This Row],[%T2]]+Tabla1[[#This Row],[%T1]]</f>
        <v>1</v>
      </c>
      <c r="W86" s="15">
        <f>+Tabla1[[#This Row],[%T1]]*Tabla1[[#This Row],[T.Anual]]</f>
        <v>44.722222222222221</v>
      </c>
      <c r="X86" s="15">
        <f>+Tabla1[[#This Row],[%T2]]*Tabla1[[#This Row],[T.Anual]]</f>
        <v>0</v>
      </c>
      <c r="Y86" s="15">
        <f>+Tabla1[[#This Row],[%T3]]*Tabla1[[#This Row],[T.Anual]]</f>
        <v>44.722222222222221</v>
      </c>
      <c r="Z86" s="14">
        <f>+PRODUCT(Tabla1[[#This Row],[T1 (h)]],VLOOKUP(Tabla1[[#This Row],[TIPUS PREU]],'MATRIU COSTOS'!$A$9:$M$11,2,FALSE))</f>
        <v>1579.7051666666666</v>
      </c>
      <c r="AA86" s="14">
        <f>+PRODUCT(Tabla1[[#This Row],[T2 (h)]],VLOOKUP(Tabla1[[#This Row],[TIPUS PREU]],'MATRIU COSTOS'!$A$9:$M$11,3,FALSE))</f>
        <v>0</v>
      </c>
      <c r="AB86" s="14">
        <f>+PRODUCT(Tabla1[[#This Row],[T3 (h)]],VLOOKUP(Tabla1[[#This Row],[TIPUS PREU]],'MATRIU COSTOS'!$A$9:$M$11,4,FALSE))</f>
        <v>1737.6756833333334</v>
      </c>
      <c r="AC86" s="14">
        <f>SUM(Tabla1[[#This Row],[T1 (€)]:[T3 (€)]])</f>
        <v>3317.38085</v>
      </c>
      <c r="AD86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3383.7284669999999</v>
      </c>
      <c r="AE86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3451.4030363399997</v>
      </c>
      <c r="AF86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3520.4310970668002</v>
      </c>
      <c r="AG86" s="14">
        <f>SUM(Tabla1[[#This Row],[COST 1R ANY]:[COST 4T ANY]])</f>
        <v>13672.943450406801</v>
      </c>
      <c r="AH86" s="12">
        <f>+PRODUCT(Tabla1[[#This Row],[T1 (h)]],VLOOKUP(Tabla1[[#This Row],[TIPUS PREU]],'MATRIU COSTOS'!$A$17:$M$19,2,FALSE))</f>
        <v>0</v>
      </c>
      <c r="AI86" s="12">
        <f>+PRODUCT(Tabla1[[#This Row],[T2 (h)]],VLOOKUP(Tabla1[[#This Row],[TIPUS PREU]],'MATRIU COSTOS'!$A$17:$M$19,3,FALSE))</f>
        <v>0</v>
      </c>
      <c r="AJ86" s="12">
        <f>+PRODUCT(Tabla1[[#This Row],[T3 (h)]],VLOOKUP(Tabla1[[#This Row],[TIPUS PREU]],'MATRIU COSTOS'!$A$17:$M$19,4,FALSE))</f>
        <v>0</v>
      </c>
      <c r="AK86" s="12">
        <f>SUM(Tabla1[[#This Row],[OFERTA T1 (€)]:[OFERTA T3 (€)]])</f>
        <v>0</v>
      </c>
      <c r="AL86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86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86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86" s="12">
        <f>SUM(Tabla1[[#This Row],[OFERTA COST 1R ANY (€)]:[OFERTA COST 4T ANY (€)]])</f>
        <v>0</v>
      </c>
    </row>
    <row r="87" spans="1:41" ht="17.100000000000001" customHeight="1">
      <c r="A87" s="1">
        <v>920</v>
      </c>
      <c r="B87" s="1" t="s">
        <v>100</v>
      </c>
      <c r="C87" s="1">
        <v>21395</v>
      </c>
      <c r="D87" s="1" t="s">
        <v>119</v>
      </c>
      <c r="E87" s="1" t="s">
        <v>129</v>
      </c>
      <c r="F87" s="1" t="s">
        <v>97</v>
      </c>
      <c r="G87" s="1" t="s">
        <v>105</v>
      </c>
      <c r="H87" s="1" t="s">
        <v>123</v>
      </c>
      <c r="I87" s="1" t="s">
        <v>26</v>
      </c>
      <c r="J87" s="1" t="s">
        <v>32</v>
      </c>
      <c r="K87" s="1" t="s">
        <v>59</v>
      </c>
      <c r="L87" s="1" t="s">
        <v>60</v>
      </c>
      <c r="M87" s="1" t="s">
        <v>62</v>
      </c>
      <c r="O87" s="1" t="s">
        <v>46</v>
      </c>
      <c r="P87" s="15">
        <v>115</v>
      </c>
      <c r="Q87" s="15">
        <v>0.77777777777777779</v>
      </c>
      <c r="R87" s="15">
        <f>+Tabla1[[#This Row],[Hores/acció ]]*Tabla1[[#This Row],[Nº Serveis]]</f>
        <v>89.444444444444443</v>
      </c>
      <c r="S87" s="16">
        <v>0.5</v>
      </c>
      <c r="T87" s="16">
        <v>0</v>
      </c>
      <c r="U87" s="16">
        <v>0.5</v>
      </c>
      <c r="V87" s="16">
        <f>+Tabla1[[#This Row],[%T3]]+Tabla1[[#This Row],[%T2]]+Tabla1[[#This Row],[%T1]]</f>
        <v>1</v>
      </c>
      <c r="W87" s="15">
        <f>+Tabla1[[#This Row],[%T1]]*Tabla1[[#This Row],[T.Anual]]</f>
        <v>44.722222222222221</v>
      </c>
      <c r="X87" s="15">
        <f>+Tabla1[[#This Row],[%T2]]*Tabla1[[#This Row],[T.Anual]]</f>
        <v>0</v>
      </c>
      <c r="Y87" s="15">
        <f>+Tabla1[[#This Row],[%T3]]*Tabla1[[#This Row],[T.Anual]]</f>
        <v>44.722222222222221</v>
      </c>
      <c r="Z87" s="14">
        <f>+PRODUCT(Tabla1[[#This Row],[T1 (h)]],VLOOKUP(Tabla1[[#This Row],[TIPUS PREU]],'MATRIU COSTOS'!$A$9:$M$11,2,FALSE))</f>
        <v>1579.7051666666666</v>
      </c>
      <c r="AA87" s="14">
        <f>+PRODUCT(Tabla1[[#This Row],[T2 (h)]],VLOOKUP(Tabla1[[#This Row],[TIPUS PREU]],'MATRIU COSTOS'!$A$9:$M$11,3,FALSE))</f>
        <v>0</v>
      </c>
      <c r="AB87" s="14">
        <f>+PRODUCT(Tabla1[[#This Row],[T3 (h)]],VLOOKUP(Tabla1[[#This Row],[TIPUS PREU]],'MATRIU COSTOS'!$A$9:$M$11,4,FALSE))</f>
        <v>1737.6756833333334</v>
      </c>
      <c r="AC87" s="14">
        <f>SUM(Tabla1[[#This Row],[T1 (€)]:[T3 (€)]])</f>
        <v>3317.38085</v>
      </c>
      <c r="AD87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3383.7284669999999</v>
      </c>
      <c r="AE87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3451.4030363399997</v>
      </c>
      <c r="AF87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3520.4310970668002</v>
      </c>
      <c r="AG87" s="14">
        <f>SUM(Tabla1[[#This Row],[COST 1R ANY]:[COST 4T ANY]])</f>
        <v>13672.943450406801</v>
      </c>
      <c r="AH87" s="12">
        <f>+PRODUCT(Tabla1[[#This Row],[T1 (h)]],VLOOKUP(Tabla1[[#This Row],[TIPUS PREU]],'MATRIU COSTOS'!$A$17:$M$19,2,FALSE))</f>
        <v>0</v>
      </c>
      <c r="AI87" s="12">
        <f>+PRODUCT(Tabla1[[#This Row],[T2 (h)]],VLOOKUP(Tabla1[[#This Row],[TIPUS PREU]],'MATRIU COSTOS'!$A$17:$M$19,3,FALSE))</f>
        <v>0</v>
      </c>
      <c r="AJ87" s="12">
        <f>+PRODUCT(Tabla1[[#This Row],[T3 (h)]],VLOOKUP(Tabla1[[#This Row],[TIPUS PREU]],'MATRIU COSTOS'!$A$17:$M$19,4,FALSE))</f>
        <v>0</v>
      </c>
      <c r="AK87" s="12">
        <f>SUM(Tabla1[[#This Row],[OFERTA T1 (€)]:[OFERTA T3 (€)]])</f>
        <v>0</v>
      </c>
      <c r="AL87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87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87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87" s="12">
        <f>SUM(Tabla1[[#This Row],[OFERTA COST 1R ANY (€)]:[OFERTA COST 4T ANY (€)]])</f>
        <v>0</v>
      </c>
    </row>
    <row r="88" spans="1:41" ht="17.100000000000001" hidden="1" customHeight="1">
      <c r="A88" s="1">
        <v>980</v>
      </c>
      <c r="B88" s="1" t="s">
        <v>107</v>
      </c>
      <c r="C88" s="1">
        <v>21532</v>
      </c>
      <c r="D88" s="1" t="s">
        <v>120</v>
      </c>
      <c r="E88" s="1" t="s">
        <v>129</v>
      </c>
      <c r="F88" s="1" t="s">
        <v>108</v>
      </c>
      <c r="G88" s="1" t="s">
        <v>109</v>
      </c>
      <c r="H88" s="1" t="s">
        <v>110</v>
      </c>
      <c r="I88" s="1" t="s">
        <v>26</v>
      </c>
      <c r="J88" s="1" t="s">
        <v>32</v>
      </c>
      <c r="K88" s="1" t="s">
        <v>59</v>
      </c>
      <c r="L88" s="1" t="s">
        <v>60</v>
      </c>
      <c r="M88" s="1" t="s">
        <v>62</v>
      </c>
      <c r="O88" s="1" t="s">
        <v>46</v>
      </c>
      <c r="P88" s="15">
        <v>115</v>
      </c>
      <c r="Q88" s="15">
        <v>0.77777777777777779</v>
      </c>
      <c r="R88" s="15">
        <f>+Tabla1[[#This Row],[Hores/acció ]]*Tabla1[[#This Row],[Nº Serveis]]</f>
        <v>89.444444444444443</v>
      </c>
      <c r="S88" s="16">
        <v>0.5</v>
      </c>
      <c r="T88" s="16">
        <v>0</v>
      </c>
      <c r="U88" s="16">
        <v>0.5</v>
      </c>
      <c r="V88" s="16">
        <f>+Tabla1[[#This Row],[%T3]]+Tabla1[[#This Row],[%T2]]+Tabla1[[#This Row],[%T1]]</f>
        <v>1</v>
      </c>
      <c r="W88" s="15">
        <f>+Tabla1[[#This Row],[%T1]]*Tabla1[[#This Row],[T.Anual]]</f>
        <v>44.722222222222221</v>
      </c>
      <c r="X88" s="15">
        <f>+Tabla1[[#This Row],[%T2]]*Tabla1[[#This Row],[T.Anual]]</f>
        <v>0</v>
      </c>
      <c r="Y88" s="15">
        <f>+Tabla1[[#This Row],[%T3]]*Tabla1[[#This Row],[T.Anual]]</f>
        <v>44.722222222222221</v>
      </c>
      <c r="Z88" s="14">
        <f>+PRODUCT(Tabla1[[#This Row],[T1 (h)]],VLOOKUP(Tabla1[[#This Row],[TIPUS PREU]],'MATRIU COSTOS'!$A$9:$M$11,2,FALSE))</f>
        <v>1579.7051666666666</v>
      </c>
      <c r="AA88" s="14">
        <f>+PRODUCT(Tabla1[[#This Row],[T2 (h)]],VLOOKUP(Tabla1[[#This Row],[TIPUS PREU]],'MATRIU COSTOS'!$A$9:$M$11,3,FALSE))</f>
        <v>0</v>
      </c>
      <c r="AB88" s="14">
        <f>+PRODUCT(Tabla1[[#This Row],[T3 (h)]],VLOOKUP(Tabla1[[#This Row],[TIPUS PREU]],'MATRIU COSTOS'!$A$9:$M$11,4,FALSE))</f>
        <v>1737.6756833333334</v>
      </c>
      <c r="AC88" s="14">
        <f>SUM(Tabla1[[#This Row],[T1 (€)]:[T3 (€)]])</f>
        <v>3317.38085</v>
      </c>
      <c r="AD88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3383.7284669999999</v>
      </c>
      <c r="AE88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3451.4030363399997</v>
      </c>
      <c r="AF88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3520.4310970668002</v>
      </c>
      <c r="AG88" s="14">
        <f>SUM(Tabla1[[#This Row],[COST 1R ANY]:[COST 4T ANY]])</f>
        <v>13672.943450406801</v>
      </c>
      <c r="AH88" s="12">
        <f>+PRODUCT(Tabla1[[#This Row],[T1 (h)]],VLOOKUP(Tabla1[[#This Row],[TIPUS PREU]],'MATRIU COSTOS'!$A$17:$M$19,2,FALSE))</f>
        <v>0</v>
      </c>
      <c r="AI88" s="12">
        <f>+PRODUCT(Tabla1[[#This Row],[T2 (h)]],VLOOKUP(Tabla1[[#This Row],[TIPUS PREU]],'MATRIU COSTOS'!$A$17:$M$19,3,FALSE))</f>
        <v>0</v>
      </c>
      <c r="AJ88" s="12">
        <f>+PRODUCT(Tabla1[[#This Row],[T3 (h)]],VLOOKUP(Tabla1[[#This Row],[TIPUS PREU]],'MATRIU COSTOS'!$A$17:$M$19,4,FALSE))</f>
        <v>0</v>
      </c>
      <c r="AK88" s="12">
        <f>SUM(Tabla1[[#This Row],[OFERTA T1 (€)]:[OFERTA T3 (€)]])</f>
        <v>0</v>
      </c>
      <c r="AL88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88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88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88" s="12">
        <f>SUM(Tabla1[[#This Row],[OFERTA COST 1R ANY (€)]:[OFERTA COST 4T ANY (€)]])</f>
        <v>0</v>
      </c>
    </row>
    <row r="89" spans="1:41" ht="17.100000000000001" hidden="1" customHeight="1">
      <c r="A89" s="1">
        <v>980</v>
      </c>
      <c r="B89" s="1" t="s">
        <v>107</v>
      </c>
      <c r="C89" s="1">
        <v>21532</v>
      </c>
      <c r="D89" s="1" t="s">
        <v>120</v>
      </c>
      <c r="E89" s="1" t="s">
        <v>129</v>
      </c>
      <c r="F89" s="1" t="s">
        <v>108</v>
      </c>
      <c r="G89" s="1" t="s">
        <v>112</v>
      </c>
      <c r="H89" s="1" t="s">
        <v>113</v>
      </c>
      <c r="I89" s="1" t="s">
        <v>26</v>
      </c>
      <c r="J89" s="1" t="s">
        <v>32</v>
      </c>
      <c r="K89" s="1" t="s">
        <v>59</v>
      </c>
      <c r="L89" s="1" t="s">
        <v>60</v>
      </c>
      <c r="M89" s="1" t="s">
        <v>62</v>
      </c>
      <c r="O89" s="1" t="s">
        <v>46</v>
      </c>
      <c r="P89" s="15">
        <v>115</v>
      </c>
      <c r="Q89" s="15">
        <v>0.77777777777777779</v>
      </c>
      <c r="R89" s="15">
        <f>+Tabla1[[#This Row],[Hores/acció ]]*Tabla1[[#This Row],[Nº Serveis]]</f>
        <v>89.444444444444443</v>
      </c>
      <c r="S89" s="16">
        <v>0.5</v>
      </c>
      <c r="T89" s="16">
        <v>0</v>
      </c>
      <c r="U89" s="16">
        <v>0.5</v>
      </c>
      <c r="V89" s="16">
        <f>+Tabla1[[#This Row],[%T3]]+Tabla1[[#This Row],[%T2]]+Tabla1[[#This Row],[%T1]]</f>
        <v>1</v>
      </c>
      <c r="W89" s="15">
        <f>+Tabla1[[#This Row],[%T1]]*Tabla1[[#This Row],[T.Anual]]</f>
        <v>44.722222222222221</v>
      </c>
      <c r="X89" s="15">
        <f>+Tabla1[[#This Row],[%T2]]*Tabla1[[#This Row],[T.Anual]]</f>
        <v>0</v>
      </c>
      <c r="Y89" s="15">
        <f>+Tabla1[[#This Row],[%T3]]*Tabla1[[#This Row],[T.Anual]]</f>
        <v>44.722222222222221</v>
      </c>
      <c r="Z89" s="14">
        <f>+PRODUCT(Tabla1[[#This Row],[T1 (h)]],VLOOKUP(Tabla1[[#This Row],[TIPUS PREU]],'MATRIU COSTOS'!$A$9:$M$11,2,FALSE))</f>
        <v>1579.7051666666666</v>
      </c>
      <c r="AA89" s="14">
        <f>+PRODUCT(Tabla1[[#This Row],[T2 (h)]],VLOOKUP(Tabla1[[#This Row],[TIPUS PREU]],'MATRIU COSTOS'!$A$9:$M$11,3,FALSE))</f>
        <v>0</v>
      </c>
      <c r="AB89" s="14">
        <f>+PRODUCT(Tabla1[[#This Row],[T3 (h)]],VLOOKUP(Tabla1[[#This Row],[TIPUS PREU]],'MATRIU COSTOS'!$A$9:$M$11,4,FALSE))</f>
        <v>1737.6756833333334</v>
      </c>
      <c r="AC89" s="14">
        <f>SUM(Tabla1[[#This Row],[T1 (€)]:[T3 (€)]])</f>
        <v>3317.38085</v>
      </c>
      <c r="AD89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3383.7284669999999</v>
      </c>
      <c r="AE89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3451.4030363399997</v>
      </c>
      <c r="AF89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3520.4310970668002</v>
      </c>
      <c r="AG89" s="14">
        <f>SUM(Tabla1[[#This Row],[COST 1R ANY]:[COST 4T ANY]])</f>
        <v>13672.943450406801</v>
      </c>
      <c r="AH89" s="12">
        <f>+PRODUCT(Tabla1[[#This Row],[T1 (h)]],VLOOKUP(Tabla1[[#This Row],[TIPUS PREU]],'MATRIU COSTOS'!$A$17:$M$19,2,FALSE))</f>
        <v>0</v>
      </c>
      <c r="AI89" s="12">
        <f>+PRODUCT(Tabla1[[#This Row],[T2 (h)]],VLOOKUP(Tabla1[[#This Row],[TIPUS PREU]],'MATRIU COSTOS'!$A$17:$M$19,3,FALSE))</f>
        <v>0</v>
      </c>
      <c r="AJ89" s="12">
        <f>+PRODUCT(Tabla1[[#This Row],[T3 (h)]],VLOOKUP(Tabla1[[#This Row],[TIPUS PREU]],'MATRIU COSTOS'!$A$17:$M$19,4,FALSE))</f>
        <v>0</v>
      </c>
      <c r="AK89" s="12">
        <f>SUM(Tabla1[[#This Row],[OFERTA T1 (€)]:[OFERTA T3 (€)]])</f>
        <v>0</v>
      </c>
      <c r="AL89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89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89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89" s="12">
        <f>SUM(Tabla1[[#This Row],[OFERTA COST 1R ANY (€)]:[OFERTA COST 4T ANY (€)]])</f>
        <v>0</v>
      </c>
    </row>
    <row r="90" spans="1:41" ht="17.100000000000001" customHeight="1">
      <c r="A90" s="1">
        <v>870</v>
      </c>
      <c r="B90" s="1" t="s">
        <v>96</v>
      </c>
      <c r="C90" s="1">
        <v>21465</v>
      </c>
      <c r="D90" s="1" t="s">
        <v>182</v>
      </c>
      <c r="E90" s="1" t="s">
        <v>129</v>
      </c>
      <c r="F90" s="1" t="s">
        <v>97</v>
      </c>
      <c r="G90" s="1" t="s">
        <v>98</v>
      </c>
      <c r="H90" s="1" t="s">
        <v>99</v>
      </c>
      <c r="I90" s="1" t="s">
        <v>26</v>
      </c>
      <c r="J90" s="1" t="s">
        <v>27</v>
      </c>
      <c r="K90" s="1" t="s">
        <v>178</v>
      </c>
      <c r="L90" s="1" t="s">
        <v>29</v>
      </c>
      <c r="M90" s="1" t="s">
        <v>125</v>
      </c>
      <c r="O90" s="1" t="s">
        <v>38</v>
      </c>
      <c r="P90" s="15">
        <v>250</v>
      </c>
      <c r="Q90" s="15">
        <v>3.5</v>
      </c>
      <c r="R90" s="15">
        <f>+Tabla1[[#This Row],[Hores/acció ]]*Tabla1[[#This Row],[Nº Serveis]]</f>
        <v>875</v>
      </c>
      <c r="S90" s="16">
        <v>1</v>
      </c>
      <c r="T90" s="16">
        <v>0</v>
      </c>
      <c r="U90" s="16">
        <v>0</v>
      </c>
      <c r="V90" s="16">
        <f>+Tabla1[[#This Row],[%T3]]+Tabla1[[#This Row],[%T2]]+Tabla1[[#This Row],[%T1]]</f>
        <v>1</v>
      </c>
      <c r="W90" s="15">
        <f>+Tabla1[[#This Row],[%T1]]*Tabla1[[#This Row],[T.Anual]]</f>
        <v>875</v>
      </c>
      <c r="X90" s="15">
        <f>+Tabla1[[#This Row],[%T2]]*Tabla1[[#This Row],[T.Anual]]</f>
        <v>0</v>
      </c>
      <c r="Y90" s="15">
        <f>+Tabla1[[#This Row],[%T3]]*Tabla1[[#This Row],[T.Anual]]</f>
        <v>0</v>
      </c>
      <c r="Z90" s="14">
        <f>+PRODUCT(Tabla1[[#This Row],[T1 (h)]],VLOOKUP(Tabla1[[#This Row],[TIPUS PREU]],'MATRIU COSTOS'!$A$9:$M$11,2,FALSE))</f>
        <v>26248.424999999999</v>
      </c>
      <c r="AA90" s="14">
        <f>+PRODUCT(Tabla1[[#This Row],[T2 (h)]],VLOOKUP(Tabla1[[#This Row],[TIPUS PREU]],'MATRIU COSTOS'!$A$9:$M$11,3,FALSE))</f>
        <v>0</v>
      </c>
      <c r="AB90" s="14">
        <f>+PRODUCT(Tabla1[[#This Row],[T3 (h)]],VLOOKUP(Tabla1[[#This Row],[TIPUS PREU]],'MATRIU COSTOS'!$A$9:$M$11,4,FALSE))</f>
        <v>0</v>
      </c>
      <c r="AC90" s="14">
        <f>SUM(Tabla1[[#This Row],[T1 (€)]:[T3 (€)]])</f>
        <v>26248.424999999999</v>
      </c>
      <c r="AD90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26773.393500000002</v>
      </c>
      <c r="AE90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27308.861370000002</v>
      </c>
      <c r="AF90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27855.038597400002</v>
      </c>
      <c r="AG90" s="14">
        <f>SUM(Tabla1[[#This Row],[COST 1R ANY]:[COST 4T ANY]])</f>
        <v>108185.7184674</v>
      </c>
      <c r="AH90" s="12">
        <f>+PRODUCT(Tabla1[[#This Row],[T1 (h)]],VLOOKUP(Tabla1[[#This Row],[TIPUS PREU]],'MATRIU COSTOS'!$A$17:$M$19,2,FALSE))</f>
        <v>0</v>
      </c>
      <c r="AI90" s="12">
        <f>+PRODUCT(Tabla1[[#This Row],[T2 (h)]],VLOOKUP(Tabla1[[#This Row],[TIPUS PREU]],'MATRIU COSTOS'!$A$17:$M$19,3,FALSE))</f>
        <v>0</v>
      </c>
      <c r="AJ90" s="12">
        <f>+PRODUCT(Tabla1[[#This Row],[T3 (h)]],VLOOKUP(Tabla1[[#This Row],[TIPUS PREU]],'MATRIU COSTOS'!$A$17:$M$19,4,FALSE))</f>
        <v>0</v>
      </c>
      <c r="AK90" s="12">
        <f>SUM(Tabla1[[#This Row],[OFERTA T1 (€)]:[OFERTA T3 (€)]])</f>
        <v>0</v>
      </c>
      <c r="AL90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90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90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90" s="12">
        <f>SUM(Tabla1[[#This Row],[OFERTA COST 1R ANY (€)]:[OFERTA COST 4T ANY (€)]])</f>
        <v>0</v>
      </c>
    </row>
    <row r="91" spans="1:41" ht="17.100000000000001" hidden="1" customHeight="1">
      <c r="A91" s="1">
        <v>910</v>
      </c>
      <c r="B91" s="1" t="s">
        <v>96</v>
      </c>
      <c r="C91" s="1">
        <v>21399</v>
      </c>
      <c r="D91" s="1" t="s">
        <v>104</v>
      </c>
      <c r="E91" s="1" t="s">
        <v>129</v>
      </c>
      <c r="F91" s="1" t="s">
        <v>97</v>
      </c>
      <c r="G91" s="1" t="s">
        <v>102</v>
      </c>
      <c r="H91" s="1" t="s">
        <v>103</v>
      </c>
      <c r="I91" s="1" t="s">
        <v>26</v>
      </c>
      <c r="J91" s="1" t="s">
        <v>36</v>
      </c>
      <c r="K91" s="1" t="s">
        <v>178</v>
      </c>
      <c r="L91" s="1" t="s">
        <v>29</v>
      </c>
      <c r="M91" s="1" t="s">
        <v>125</v>
      </c>
      <c r="O91" s="1" t="s">
        <v>38</v>
      </c>
      <c r="P91" s="15">
        <v>250</v>
      </c>
      <c r="Q91" s="15">
        <v>3.5</v>
      </c>
      <c r="R91" s="15">
        <f>+Tabla1[[#This Row],[Hores/acció ]]*Tabla1[[#This Row],[Nº Serveis]]</f>
        <v>875</v>
      </c>
      <c r="S91" s="16">
        <v>1</v>
      </c>
      <c r="T91" s="16">
        <v>0</v>
      </c>
      <c r="U91" s="16">
        <v>0</v>
      </c>
      <c r="V91" s="16">
        <f>+Tabla1[[#This Row],[%T3]]+Tabla1[[#This Row],[%T2]]+Tabla1[[#This Row],[%T1]]</f>
        <v>1</v>
      </c>
      <c r="W91" s="15">
        <f>+Tabla1[[#This Row],[%T1]]*Tabla1[[#This Row],[T.Anual]]</f>
        <v>875</v>
      </c>
      <c r="X91" s="15">
        <f>+Tabla1[[#This Row],[%T2]]*Tabla1[[#This Row],[T.Anual]]</f>
        <v>0</v>
      </c>
      <c r="Y91" s="15">
        <f>+Tabla1[[#This Row],[%T3]]*Tabla1[[#This Row],[T.Anual]]</f>
        <v>0</v>
      </c>
      <c r="Z91" s="14">
        <f>+PRODUCT(Tabla1[[#This Row],[T1 (h)]],VLOOKUP(Tabla1[[#This Row],[TIPUS PREU]],'MATRIU COSTOS'!$A$9:$M$11,2,FALSE))</f>
        <v>26248.424999999999</v>
      </c>
      <c r="AA91" s="14">
        <f>+PRODUCT(Tabla1[[#This Row],[T2 (h)]],VLOOKUP(Tabla1[[#This Row],[TIPUS PREU]],'MATRIU COSTOS'!$A$9:$M$11,3,FALSE))</f>
        <v>0</v>
      </c>
      <c r="AB91" s="14">
        <f>+PRODUCT(Tabla1[[#This Row],[T3 (h)]],VLOOKUP(Tabla1[[#This Row],[TIPUS PREU]],'MATRIU COSTOS'!$A$9:$M$11,4,FALSE))</f>
        <v>0</v>
      </c>
      <c r="AC91" s="14">
        <f>SUM(Tabla1[[#This Row],[T1 (€)]:[T3 (€)]])</f>
        <v>26248.424999999999</v>
      </c>
      <c r="AD91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26773.393500000002</v>
      </c>
      <c r="AE91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27308.861370000002</v>
      </c>
      <c r="AF91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27855.038597400002</v>
      </c>
      <c r="AG91" s="14">
        <f>SUM(Tabla1[[#This Row],[COST 1R ANY]:[COST 4T ANY]])</f>
        <v>108185.7184674</v>
      </c>
      <c r="AH91" s="12">
        <f>+PRODUCT(Tabla1[[#This Row],[T1 (h)]],VLOOKUP(Tabla1[[#This Row],[TIPUS PREU]],'MATRIU COSTOS'!$A$17:$M$19,2,FALSE))</f>
        <v>0</v>
      </c>
      <c r="AI91" s="12">
        <f>+PRODUCT(Tabla1[[#This Row],[T2 (h)]],VLOOKUP(Tabla1[[#This Row],[TIPUS PREU]],'MATRIU COSTOS'!$A$17:$M$19,3,FALSE))</f>
        <v>0</v>
      </c>
      <c r="AJ91" s="12">
        <f>+PRODUCT(Tabla1[[#This Row],[T3 (h)]],VLOOKUP(Tabla1[[#This Row],[TIPUS PREU]],'MATRIU COSTOS'!$A$17:$M$19,4,FALSE))</f>
        <v>0</v>
      </c>
      <c r="AK91" s="12">
        <f>SUM(Tabla1[[#This Row],[OFERTA T1 (€)]:[OFERTA T3 (€)]])</f>
        <v>0</v>
      </c>
      <c r="AL91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91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91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91" s="12">
        <f>SUM(Tabla1[[#This Row],[OFERTA COST 1R ANY (€)]:[OFERTA COST 4T ANY (€)]])</f>
        <v>0</v>
      </c>
    </row>
    <row r="92" spans="1:41" ht="17.100000000000001" hidden="1" customHeight="1">
      <c r="A92" s="1">
        <v>970</v>
      </c>
      <c r="B92" s="1" t="s">
        <v>150</v>
      </c>
      <c r="C92" s="1">
        <v>21533</v>
      </c>
      <c r="D92" s="1" t="s">
        <v>168</v>
      </c>
      <c r="E92" s="1" t="s">
        <v>129</v>
      </c>
      <c r="F92" s="1" t="s">
        <v>108</v>
      </c>
      <c r="G92" s="1" t="s">
        <v>109</v>
      </c>
      <c r="H92" s="1" t="s">
        <v>110</v>
      </c>
      <c r="I92" s="1" t="s">
        <v>26</v>
      </c>
      <c r="J92" s="1" t="s">
        <v>36</v>
      </c>
      <c r="K92" s="1" t="s">
        <v>178</v>
      </c>
      <c r="L92" s="1" t="s">
        <v>29</v>
      </c>
      <c r="M92" s="1" t="s">
        <v>125</v>
      </c>
      <c r="O92" s="1" t="s">
        <v>38</v>
      </c>
      <c r="P92" s="15">
        <v>250</v>
      </c>
      <c r="Q92" s="15">
        <v>3.5</v>
      </c>
      <c r="R92" s="15">
        <f>+Tabla1[[#This Row],[Hores/acció ]]*Tabla1[[#This Row],[Nº Serveis]]</f>
        <v>875</v>
      </c>
      <c r="S92" s="16">
        <v>1</v>
      </c>
      <c r="T92" s="16">
        <v>0</v>
      </c>
      <c r="U92" s="16">
        <v>0</v>
      </c>
      <c r="V92" s="16">
        <f>+Tabla1[[#This Row],[%T3]]+Tabla1[[#This Row],[%T2]]+Tabla1[[#This Row],[%T1]]</f>
        <v>1</v>
      </c>
      <c r="W92" s="15">
        <f>+Tabla1[[#This Row],[%T1]]*Tabla1[[#This Row],[T.Anual]]</f>
        <v>875</v>
      </c>
      <c r="X92" s="15">
        <f>+Tabla1[[#This Row],[%T2]]*Tabla1[[#This Row],[T.Anual]]</f>
        <v>0</v>
      </c>
      <c r="Y92" s="15">
        <f>+Tabla1[[#This Row],[%T3]]*Tabla1[[#This Row],[T.Anual]]</f>
        <v>0</v>
      </c>
      <c r="Z92" s="14">
        <f>+PRODUCT(Tabla1[[#This Row],[T1 (h)]],VLOOKUP(Tabla1[[#This Row],[TIPUS PREU]],'MATRIU COSTOS'!$A$9:$M$11,2,FALSE))</f>
        <v>26248.424999999999</v>
      </c>
      <c r="AA92" s="14">
        <f>+PRODUCT(Tabla1[[#This Row],[T2 (h)]],VLOOKUP(Tabla1[[#This Row],[TIPUS PREU]],'MATRIU COSTOS'!$A$9:$M$11,3,FALSE))</f>
        <v>0</v>
      </c>
      <c r="AB92" s="14">
        <f>+PRODUCT(Tabla1[[#This Row],[T3 (h)]],VLOOKUP(Tabla1[[#This Row],[TIPUS PREU]],'MATRIU COSTOS'!$A$9:$M$11,4,FALSE))</f>
        <v>0</v>
      </c>
      <c r="AC92" s="14">
        <f>SUM(Tabla1[[#This Row],[T1 (€)]:[T3 (€)]])</f>
        <v>26248.424999999999</v>
      </c>
      <c r="AD92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26773.393500000002</v>
      </c>
      <c r="AE92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27308.861370000002</v>
      </c>
      <c r="AF92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27855.038597400002</v>
      </c>
      <c r="AG92" s="14">
        <f>SUM(Tabla1[[#This Row],[COST 1R ANY]:[COST 4T ANY]])</f>
        <v>108185.7184674</v>
      </c>
      <c r="AH92" s="12">
        <f>+PRODUCT(Tabla1[[#This Row],[T1 (h)]],VLOOKUP(Tabla1[[#This Row],[TIPUS PREU]],'MATRIU COSTOS'!$A$17:$M$19,2,FALSE))</f>
        <v>0</v>
      </c>
      <c r="AI92" s="12">
        <f>+PRODUCT(Tabla1[[#This Row],[T2 (h)]],VLOOKUP(Tabla1[[#This Row],[TIPUS PREU]],'MATRIU COSTOS'!$A$17:$M$19,3,FALSE))</f>
        <v>0</v>
      </c>
      <c r="AJ92" s="12">
        <f>+PRODUCT(Tabla1[[#This Row],[T3 (h)]],VLOOKUP(Tabla1[[#This Row],[TIPUS PREU]],'MATRIU COSTOS'!$A$17:$M$19,4,FALSE))</f>
        <v>0</v>
      </c>
      <c r="AK92" s="12">
        <f>SUM(Tabla1[[#This Row],[OFERTA T1 (€)]:[OFERTA T3 (€)]])</f>
        <v>0</v>
      </c>
      <c r="AL92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92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92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92" s="12">
        <f>SUM(Tabla1[[#This Row],[OFERTA COST 1R ANY (€)]:[OFERTA COST 4T ANY (€)]])</f>
        <v>0</v>
      </c>
    </row>
    <row r="93" spans="1:41" ht="17.100000000000001" hidden="1" customHeight="1">
      <c r="A93" s="1">
        <v>960</v>
      </c>
      <c r="B93" s="1" t="s">
        <v>150</v>
      </c>
      <c r="C93" s="1">
        <v>21533</v>
      </c>
      <c r="D93" s="1" t="s">
        <v>167</v>
      </c>
      <c r="E93" s="1" t="s">
        <v>129</v>
      </c>
      <c r="F93" s="1" t="s">
        <v>108</v>
      </c>
      <c r="G93" s="1" t="s">
        <v>116</v>
      </c>
      <c r="H93" s="1" t="s">
        <v>117</v>
      </c>
      <c r="I93" s="1" t="s">
        <v>26</v>
      </c>
      <c r="J93" s="1" t="s">
        <v>35</v>
      </c>
      <c r="K93" s="1" t="s">
        <v>178</v>
      </c>
      <c r="L93" s="1" t="s">
        <v>29</v>
      </c>
      <c r="M93" s="1" t="s">
        <v>125</v>
      </c>
      <c r="N93" s="1" t="s">
        <v>122</v>
      </c>
      <c r="O93" s="1" t="s">
        <v>38</v>
      </c>
      <c r="P93" s="15">
        <v>250</v>
      </c>
      <c r="Q93" s="15">
        <v>3.5</v>
      </c>
      <c r="R93" s="15">
        <f>+Tabla1[[#This Row],[Hores/acció ]]*Tabla1[[#This Row],[Nº Serveis]]</f>
        <v>875</v>
      </c>
      <c r="S93" s="16">
        <v>1</v>
      </c>
      <c r="T93" s="16">
        <v>0</v>
      </c>
      <c r="U93" s="16">
        <v>0</v>
      </c>
      <c r="V93" s="16">
        <f>+Tabla1[[#This Row],[%T3]]+Tabla1[[#This Row],[%T2]]+Tabla1[[#This Row],[%T1]]</f>
        <v>1</v>
      </c>
      <c r="W93" s="15">
        <f>+Tabla1[[#This Row],[%T1]]*Tabla1[[#This Row],[T.Anual]]</f>
        <v>875</v>
      </c>
      <c r="X93" s="15">
        <f>+Tabla1[[#This Row],[%T2]]*Tabla1[[#This Row],[T.Anual]]</f>
        <v>0</v>
      </c>
      <c r="Y93" s="15">
        <f>+Tabla1[[#This Row],[%T3]]*Tabla1[[#This Row],[T.Anual]]</f>
        <v>0</v>
      </c>
      <c r="Z93" s="14">
        <f>+PRODUCT(Tabla1[[#This Row],[T1 (h)]],VLOOKUP(Tabla1[[#This Row],[TIPUS PREU]],'MATRIU COSTOS'!$A$9:$M$11,2,FALSE))</f>
        <v>26248.424999999999</v>
      </c>
      <c r="AA93" s="14">
        <f>+PRODUCT(Tabla1[[#This Row],[T2 (h)]],VLOOKUP(Tabla1[[#This Row],[TIPUS PREU]],'MATRIU COSTOS'!$A$9:$M$11,3,FALSE))</f>
        <v>0</v>
      </c>
      <c r="AB93" s="14">
        <f>+PRODUCT(Tabla1[[#This Row],[T3 (h)]],VLOOKUP(Tabla1[[#This Row],[TIPUS PREU]],'MATRIU COSTOS'!$A$9:$M$11,4,FALSE))</f>
        <v>0</v>
      </c>
      <c r="AC93" s="14">
        <f>SUM(Tabla1[[#This Row],[T1 (€)]:[T3 (€)]])</f>
        <v>26248.424999999999</v>
      </c>
      <c r="AD93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26773.393500000002</v>
      </c>
      <c r="AE93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27308.861370000002</v>
      </c>
      <c r="AF93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27855.038597400002</v>
      </c>
      <c r="AG93" s="14">
        <f>SUM(Tabla1[[#This Row],[COST 1R ANY]:[COST 4T ANY]])</f>
        <v>108185.7184674</v>
      </c>
      <c r="AH93" s="12">
        <f>+PRODUCT(Tabla1[[#This Row],[T1 (h)]],VLOOKUP(Tabla1[[#This Row],[TIPUS PREU]],'MATRIU COSTOS'!$A$17:$M$19,2,FALSE))</f>
        <v>0</v>
      </c>
      <c r="AI93" s="12">
        <f>+PRODUCT(Tabla1[[#This Row],[T2 (h)]],VLOOKUP(Tabla1[[#This Row],[TIPUS PREU]],'MATRIU COSTOS'!$A$17:$M$19,3,FALSE))</f>
        <v>0</v>
      </c>
      <c r="AJ93" s="12">
        <f>+PRODUCT(Tabla1[[#This Row],[T3 (h)]],VLOOKUP(Tabla1[[#This Row],[TIPUS PREU]],'MATRIU COSTOS'!$A$17:$M$19,4,FALSE))</f>
        <v>0</v>
      </c>
      <c r="AK93" s="12">
        <f>SUM(Tabla1[[#This Row],[OFERTA T1 (€)]:[OFERTA T3 (€)]])</f>
        <v>0</v>
      </c>
      <c r="AL93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93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93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93" s="12">
        <f>SUM(Tabla1[[#This Row],[OFERTA COST 1R ANY (€)]:[OFERTA COST 4T ANY (€)]])</f>
        <v>0</v>
      </c>
    </row>
    <row r="94" spans="1:41" ht="17.100000000000001" hidden="1" customHeight="1">
      <c r="A94" s="1">
        <v>890</v>
      </c>
      <c r="B94" s="1" t="s">
        <v>96</v>
      </c>
      <c r="C94" s="1">
        <v>21476</v>
      </c>
      <c r="D94" s="1" t="s">
        <v>171</v>
      </c>
      <c r="E94" s="1" t="s">
        <v>129</v>
      </c>
      <c r="F94" s="1" t="s">
        <v>97</v>
      </c>
      <c r="H94" s="21" t="s">
        <v>169</v>
      </c>
      <c r="I94" s="1" t="s">
        <v>26</v>
      </c>
      <c r="J94" s="1" t="s">
        <v>27</v>
      </c>
      <c r="K94" s="1" t="s">
        <v>28</v>
      </c>
      <c r="L94" s="1" t="s">
        <v>29</v>
      </c>
      <c r="M94" s="1" t="s">
        <v>30</v>
      </c>
      <c r="N94" s="1" t="s">
        <v>170</v>
      </c>
      <c r="O94" s="1" t="s">
        <v>31</v>
      </c>
      <c r="P94" s="15">
        <v>1</v>
      </c>
      <c r="Q94" s="15">
        <v>112.57</v>
      </c>
      <c r="R94" s="15">
        <f>+Tabla1[[#This Row],[Hores/acció ]]*Tabla1[[#This Row],[Nº Serveis]]</f>
        <v>112.57</v>
      </c>
      <c r="S94" s="16">
        <v>0.4</v>
      </c>
      <c r="T94" s="16">
        <v>0.4</v>
      </c>
      <c r="U94" s="16">
        <v>0.2</v>
      </c>
      <c r="V94" s="16">
        <f>+Tabla1[[#This Row],[%T3]]+Tabla1[[#This Row],[%T2]]+Tabla1[[#This Row],[%T1]]</f>
        <v>1</v>
      </c>
      <c r="W94" s="15">
        <f>+Tabla1[[#This Row],[%T1]]*Tabla1[[#This Row],[T.Anual]]</f>
        <v>45.027999999999999</v>
      </c>
      <c r="X94" s="15">
        <f>+Tabla1[[#This Row],[%T2]]*Tabla1[[#This Row],[T.Anual]]</f>
        <v>45.027999999999999</v>
      </c>
      <c r="Y94" s="15">
        <f>+Tabla1[[#This Row],[%T3]]*Tabla1[[#This Row],[T.Anual]]</f>
        <v>22.513999999999999</v>
      </c>
      <c r="Z94" s="14">
        <f>+PRODUCT(Tabla1[[#This Row],[T1 (h)]],VLOOKUP(Tabla1[[#This Row],[TIPUS PREU]],'MATRIU COSTOS'!$A$9:$M$11,2,FALSE))</f>
        <v>1350.7589496000001</v>
      </c>
      <c r="AA94" s="14">
        <f>+PRODUCT(Tabla1[[#This Row],[T2 (h)]],VLOOKUP(Tabla1[[#This Row],[TIPUS PREU]],'MATRIU COSTOS'!$A$9:$M$11,3,FALSE))</f>
        <v>1350.7589496000001</v>
      </c>
      <c r="AB94" s="14">
        <f>+PRODUCT(Tabla1[[#This Row],[T3 (h)]],VLOOKUP(Tabla1[[#This Row],[TIPUS PREU]],'MATRIU COSTOS'!$A$9:$M$11,4,FALSE))</f>
        <v>742.9174222800001</v>
      </c>
      <c r="AC94" s="22">
        <v>0</v>
      </c>
      <c r="AD94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3513.3240279095999</v>
      </c>
      <c r="AE94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3583.5905084677925</v>
      </c>
      <c r="AF94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3655.2623186371479</v>
      </c>
      <c r="AG94" s="14">
        <f>SUM(Tabla1[[#This Row],[COST 1R ANY]:[COST 4T ANY]])</f>
        <v>10752.176855014541</v>
      </c>
      <c r="AH94" s="12">
        <f>+PRODUCT(Tabla1[[#This Row],[T1 (h)]],VLOOKUP(Tabla1[[#This Row],[TIPUS PREU]],'MATRIU COSTOS'!$A$17:$M$19,2,FALSE))</f>
        <v>0</v>
      </c>
      <c r="AI94" s="12">
        <f>+PRODUCT(Tabla1[[#This Row],[T2 (h)]],VLOOKUP(Tabla1[[#This Row],[TIPUS PREU]],'MATRIU COSTOS'!$A$17:$M$19,3,FALSE))</f>
        <v>0</v>
      </c>
      <c r="AJ94" s="12">
        <f>+PRODUCT(Tabla1[[#This Row],[T3 (h)]],VLOOKUP(Tabla1[[#This Row],[TIPUS PREU]],'MATRIU COSTOS'!$A$17:$M$19,4,FALSE))</f>
        <v>0</v>
      </c>
      <c r="AK94" s="22">
        <v>0</v>
      </c>
      <c r="AL94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94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94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94" s="12">
        <f>SUM(Tabla1[[#This Row],[OFERTA COST 1R ANY (€)]:[OFERTA COST 4T ANY (€)]])</f>
        <v>0</v>
      </c>
    </row>
    <row r="95" spans="1:41" ht="17.100000000000001" customHeight="1">
      <c r="A95" s="1">
        <v>880</v>
      </c>
      <c r="B95" s="1" t="s">
        <v>96</v>
      </c>
      <c r="C95" s="1">
        <v>21399</v>
      </c>
      <c r="D95" s="1" t="s">
        <v>118</v>
      </c>
      <c r="E95" s="1" t="s">
        <v>129</v>
      </c>
      <c r="F95" s="1" t="s">
        <v>97</v>
      </c>
      <c r="H95" s="21" t="s">
        <v>169</v>
      </c>
      <c r="I95" s="1" t="s">
        <v>26</v>
      </c>
      <c r="J95" s="1" t="s">
        <v>27</v>
      </c>
      <c r="K95" s="1" t="s">
        <v>130</v>
      </c>
      <c r="L95" s="1" t="s">
        <v>29</v>
      </c>
      <c r="M95" s="1" t="s">
        <v>41</v>
      </c>
      <c r="N95" s="1" t="s">
        <v>177</v>
      </c>
      <c r="O95" s="1" t="s">
        <v>38</v>
      </c>
      <c r="P95" s="15">
        <v>250</v>
      </c>
      <c r="Q95" s="15">
        <v>5</v>
      </c>
      <c r="R95" s="15">
        <f>+Tabla1[[#This Row],[Hores/acció ]]*Tabla1[[#This Row],[Nº Serveis]]</f>
        <v>1250</v>
      </c>
      <c r="S95" s="16">
        <v>0</v>
      </c>
      <c r="T95" s="16">
        <v>0</v>
      </c>
      <c r="U95" s="16">
        <v>1</v>
      </c>
      <c r="V95" s="16">
        <f>+Tabla1[[#This Row],[%T3]]+Tabla1[[#This Row],[%T2]]+Tabla1[[#This Row],[%T1]]</f>
        <v>1</v>
      </c>
      <c r="W95" s="15">
        <f>+Tabla1[[#This Row],[%T1]]*Tabla1[[#This Row],[T.Anual]]</f>
        <v>0</v>
      </c>
      <c r="X95" s="15">
        <f>+Tabla1[[#This Row],[%T2]]*Tabla1[[#This Row],[T.Anual]]</f>
        <v>0</v>
      </c>
      <c r="Y95" s="15">
        <f>+Tabla1[[#This Row],[%T3]]*Tabla1[[#This Row],[T.Anual]]</f>
        <v>1250</v>
      </c>
      <c r="Z95" s="14">
        <f>+PRODUCT(Tabla1[[#This Row],[T1 (h)]],VLOOKUP(Tabla1[[#This Row],[TIPUS PREU]],'MATRIU COSTOS'!$A$9:$M$11,2,FALSE))</f>
        <v>0</v>
      </c>
      <c r="AA95" s="14">
        <f>+PRODUCT(Tabla1[[#This Row],[T2 (h)]],VLOOKUP(Tabla1[[#This Row],[TIPUS PREU]],'MATRIU COSTOS'!$A$9:$M$11,3,FALSE))</f>
        <v>0</v>
      </c>
      <c r="AB95" s="14">
        <f>+PRODUCT(Tabla1[[#This Row],[T3 (h)]],VLOOKUP(Tabla1[[#This Row],[TIPUS PREU]],'MATRIU COSTOS'!$A$9:$M$11,4,FALSE))</f>
        <v>41247.525000000001</v>
      </c>
      <c r="AC95" s="22">
        <v>0</v>
      </c>
      <c r="AD95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42072.475500000008</v>
      </c>
      <c r="AE95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42913.925010000006</v>
      </c>
      <c r="AF95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43772.203510200008</v>
      </c>
      <c r="AG95" s="14">
        <f>SUM(Tabla1[[#This Row],[COST 1R ANY]:[COST 4T ANY]])</f>
        <v>128758.60402020001</v>
      </c>
      <c r="AH95" s="12">
        <f>+PRODUCT(Tabla1[[#This Row],[T1 (h)]],VLOOKUP(Tabla1[[#This Row],[TIPUS PREU]],'MATRIU COSTOS'!$A$17:$M$19,2,FALSE))</f>
        <v>0</v>
      </c>
      <c r="AI95" s="12">
        <f>+PRODUCT(Tabla1[[#This Row],[T2 (h)]],VLOOKUP(Tabla1[[#This Row],[TIPUS PREU]],'MATRIU COSTOS'!$A$17:$M$19,3,FALSE))</f>
        <v>0</v>
      </c>
      <c r="AJ95" s="12">
        <f>+PRODUCT(Tabla1[[#This Row],[T3 (h)]],VLOOKUP(Tabla1[[#This Row],[TIPUS PREU]],'MATRIU COSTOS'!$A$17:$M$19,4,FALSE))</f>
        <v>0</v>
      </c>
      <c r="AK95" s="22">
        <v>0</v>
      </c>
      <c r="AL95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95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95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95" s="12">
        <f>SUM(Tabla1[[#This Row],[OFERTA COST 1R ANY (€)]:[OFERTA COST 4T ANY (€)]])</f>
        <v>0</v>
      </c>
    </row>
    <row r="96" spans="1:41" ht="17.100000000000001" customHeight="1">
      <c r="A96" s="1">
        <v>870</v>
      </c>
      <c r="B96" s="1" t="s">
        <v>96</v>
      </c>
      <c r="C96" s="1">
        <v>21465</v>
      </c>
      <c r="D96" s="1" t="s">
        <v>182</v>
      </c>
      <c r="E96" s="1" t="s">
        <v>129</v>
      </c>
      <c r="F96" s="1" t="s">
        <v>97</v>
      </c>
      <c r="H96" s="21" t="s">
        <v>169</v>
      </c>
      <c r="I96" s="1" t="s">
        <v>26</v>
      </c>
      <c r="J96" s="1" t="s">
        <v>27</v>
      </c>
      <c r="K96" s="1" t="s">
        <v>51</v>
      </c>
      <c r="L96" s="1" t="s">
        <v>29</v>
      </c>
      <c r="M96" s="1" t="s">
        <v>52</v>
      </c>
      <c r="N96" s="1" t="s">
        <v>170</v>
      </c>
      <c r="O96" s="1" t="s">
        <v>38</v>
      </c>
      <c r="P96" s="15">
        <v>365</v>
      </c>
      <c r="Q96" s="15">
        <v>5</v>
      </c>
      <c r="R96" s="15">
        <f>+Tabla1[[#This Row],[Hores/acció ]]*Tabla1[[#This Row],[Nº Serveis]]</f>
        <v>1825</v>
      </c>
      <c r="S96" s="16">
        <v>0</v>
      </c>
      <c r="T96" s="16">
        <v>1</v>
      </c>
      <c r="U96" s="16">
        <v>0</v>
      </c>
      <c r="V96" s="16">
        <f>+Tabla1[[#This Row],[%T3]]+Tabla1[[#This Row],[%T2]]+Tabla1[[#This Row],[%T1]]</f>
        <v>1</v>
      </c>
      <c r="W96" s="15">
        <f>+Tabla1[[#This Row],[%T1]]*Tabla1[[#This Row],[T.Anual]]</f>
        <v>0</v>
      </c>
      <c r="X96" s="15">
        <f>+Tabla1[[#This Row],[%T2]]*Tabla1[[#This Row],[T.Anual]]</f>
        <v>1825</v>
      </c>
      <c r="Y96" s="15">
        <f>+Tabla1[[#This Row],[%T3]]*Tabla1[[#This Row],[T.Anual]]</f>
        <v>0</v>
      </c>
      <c r="Z96" s="14">
        <f>+PRODUCT(Tabla1[[#This Row],[T1 (h)]],VLOOKUP(Tabla1[[#This Row],[TIPUS PREU]],'MATRIU COSTOS'!$A$9:$M$11,2,FALSE))</f>
        <v>0</v>
      </c>
      <c r="AA96" s="14">
        <f>+PRODUCT(Tabla1[[#This Row],[T2 (h)]],VLOOKUP(Tabla1[[#This Row],[TIPUS PREU]],'MATRIU COSTOS'!$A$9:$M$11,3,FALSE))</f>
        <v>54746.715000000004</v>
      </c>
      <c r="AB96" s="14">
        <f>+PRODUCT(Tabla1[[#This Row],[T3 (h)]],VLOOKUP(Tabla1[[#This Row],[TIPUS PREU]],'MATRIU COSTOS'!$A$9:$M$11,4,FALSE))</f>
        <v>0</v>
      </c>
      <c r="AC96" s="22">
        <v>0</v>
      </c>
      <c r="AD96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55841.649300000005</v>
      </c>
      <c r="AE96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56958.482286000006</v>
      </c>
      <c r="AF96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58097.65193172</v>
      </c>
      <c r="AG96" s="14">
        <f>SUM(Tabla1[[#This Row],[COST 1R ANY]:[COST 4T ANY]])</f>
        <v>170897.78351772</v>
      </c>
      <c r="AH96" s="12">
        <f>+PRODUCT(Tabla1[[#This Row],[T1 (h)]],VLOOKUP(Tabla1[[#This Row],[TIPUS PREU]],'MATRIU COSTOS'!$A$17:$M$19,2,FALSE))</f>
        <v>0</v>
      </c>
      <c r="AI96" s="12">
        <f>+PRODUCT(Tabla1[[#This Row],[T2 (h)]],VLOOKUP(Tabla1[[#This Row],[TIPUS PREU]],'MATRIU COSTOS'!$A$17:$M$19,3,FALSE))</f>
        <v>0</v>
      </c>
      <c r="AJ96" s="12">
        <f>+PRODUCT(Tabla1[[#This Row],[T3 (h)]],VLOOKUP(Tabla1[[#This Row],[TIPUS PREU]],'MATRIU COSTOS'!$A$17:$M$19,4,FALSE))</f>
        <v>0</v>
      </c>
      <c r="AK96" s="22">
        <v>0</v>
      </c>
      <c r="AL96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96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96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96" s="12">
        <f>SUM(Tabla1[[#This Row],[OFERTA COST 1R ANY (€)]:[OFERTA COST 4T ANY (€)]])</f>
        <v>0</v>
      </c>
    </row>
    <row r="97" spans="1:41" ht="17.100000000000001" customHeight="1">
      <c r="A97" s="1">
        <v>870</v>
      </c>
      <c r="B97" s="1" t="s">
        <v>96</v>
      </c>
      <c r="C97" s="1">
        <v>21465</v>
      </c>
      <c r="D97" s="1" t="s">
        <v>182</v>
      </c>
      <c r="E97" s="1" t="s">
        <v>129</v>
      </c>
      <c r="F97" s="1" t="s">
        <v>97</v>
      </c>
      <c r="H97" s="21" t="s">
        <v>169</v>
      </c>
      <c r="I97" s="1" t="s">
        <v>26</v>
      </c>
      <c r="J97" s="1" t="s">
        <v>27</v>
      </c>
      <c r="K97" s="1" t="s">
        <v>53</v>
      </c>
      <c r="L97" s="1" t="s">
        <v>29</v>
      </c>
      <c r="M97" s="1" t="s">
        <v>54</v>
      </c>
      <c r="N97" s="1" t="s">
        <v>170</v>
      </c>
      <c r="O97" s="1" t="s">
        <v>38</v>
      </c>
      <c r="P97" s="15">
        <v>365</v>
      </c>
      <c r="Q97" s="15">
        <v>5</v>
      </c>
      <c r="R97" s="15">
        <f>+Tabla1[[#This Row],[Hores/acció ]]*Tabla1[[#This Row],[Nº Serveis]]</f>
        <v>1825</v>
      </c>
      <c r="S97" s="16">
        <v>0</v>
      </c>
      <c r="T97" s="16">
        <v>1</v>
      </c>
      <c r="U97" s="16">
        <v>0</v>
      </c>
      <c r="V97" s="16">
        <f>+Tabla1[[#This Row],[%T3]]+Tabla1[[#This Row],[%T2]]+Tabla1[[#This Row],[%T1]]</f>
        <v>1</v>
      </c>
      <c r="W97" s="15">
        <f>+Tabla1[[#This Row],[%T1]]*Tabla1[[#This Row],[T.Anual]]</f>
        <v>0</v>
      </c>
      <c r="X97" s="15">
        <f>+Tabla1[[#This Row],[%T2]]*Tabla1[[#This Row],[T.Anual]]</f>
        <v>1825</v>
      </c>
      <c r="Y97" s="15">
        <f>+Tabla1[[#This Row],[%T3]]*Tabla1[[#This Row],[T.Anual]]</f>
        <v>0</v>
      </c>
      <c r="Z97" s="14">
        <f>+PRODUCT(Tabla1[[#This Row],[T1 (h)]],VLOOKUP(Tabla1[[#This Row],[TIPUS PREU]],'MATRIU COSTOS'!$A$9:$M$11,2,FALSE))</f>
        <v>0</v>
      </c>
      <c r="AA97" s="14">
        <f>+PRODUCT(Tabla1[[#This Row],[T2 (h)]],VLOOKUP(Tabla1[[#This Row],[TIPUS PREU]],'MATRIU COSTOS'!$A$9:$M$11,3,FALSE))</f>
        <v>54746.715000000004</v>
      </c>
      <c r="AB97" s="14">
        <f>+PRODUCT(Tabla1[[#This Row],[T3 (h)]],VLOOKUP(Tabla1[[#This Row],[TIPUS PREU]],'MATRIU COSTOS'!$A$9:$M$11,4,FALSE))</f>
        <v>0</v>
      </c>
      <c r="AC97" s="22">
        <v>0</v>
      </c>
      <c r="AD97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55841.649300000005</v>
      </c>
      <c r="AE97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56958.482286000006</v>
      </c>
      <c r="AF97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58097.65193172</v>
      </c>
      <c r="AG97" s="14">
        <f>SUM(Tabla1[[#This Row],[COST 1R ANY]:[COST 4T ANY]])</f>
        <v>170897.78351772</v>
      </c>
      <c r="AH97" s="12">
        <f>+PRODUCT(Tabla1[[#This Row],[T1 (h)]],VLOOKUP(Tabla1[[#This Row],[TIPUS PREU]],'MATRIU COSTOS'!$A$17:$M$19,2,FALSE))</f>
        <v>0</v>
      </c>
      <c r="AI97" s="12">
        <f>+PRODUCT(Tabla1[[#This Row],[T2 (h)]],VLOOKUP(Tabla1[[#This Row],[TIPUS PREU]],'MATRIU COSTOS'!$A$17:$M$19,3,FALSE))</f>
        <v>0</v>
      </c>
      <c r="AJ97" s="12">
        <f>+PRODUCT(Tabla1[[#This Row],[T3 (h)]],VLOOKUP(Tabla1[[#This Row],[TIPUS PREU]],'MATRIU COSTOS'!$A$17:$M$19,4,FALSE))</f>
        <v>0</v>
      </c>
      <c r="AK97" s="22">
        <v>0</v>
      </c>
      <c r="AL97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97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97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97" s="12">
        <f>SUM(Tabla1[[#This Row],[OFERTA COST 1R ANY (€)]:[OFERTA COST 4T ANY (€)]])</f>
        <v>0</v>
      </c>
    </row>
    <row r="98" spans="1:41" ht="17.100000000000001" customHeight="1">
      <c r="A98" s="1">
        <v>870</v>
      </c>
      <c r="B98" s="1" t="s">
        <v>96</v>
      </c>
      <c r="C98" s="1">
        <v>21465</v>
      </c>
      <c r="D98" s="1" t="s">
        <v>182</v>
      </c>
      <c r="E98" s="1" t="s">
        <v>129</v>
      </c>
      <c r="F98" s="1" t="s">
        <v>97</v>
      </c>
      <c r="H98" s="21" t="s">
        <v>169</v>
      </c>
      <c r="I98" s="1" t="s">
        <v>26</v>
      </c>
      <c r="J98" s="1" t="s">
        <v>27</v>
      </c>
      <c r="K98" s="1" t="s">
        <v>174</v>
      </c>
      <c r="L98" s="1" t="s">
        <v>33</v>
      </c>
      <c r="M98" s="1" t="s">
        <v>37</v>
      </c>
      <c r="N98" s="1" t="s">
        <v>170</v>
      </c>
      <c r="O98" s="1" t="s">
        <v>38</v>
      </c>
      <c r="P98" s="15">
        <v>365</v>
      </c>
      <c r="Q98" s="15">
        <v>2</v>
      </c>
      <c r="R98" s="15">
        <f>+Tabla1[[#This Row],[Hores/acció ]]*Tabla1[[#This Row],[Nº Serveis]]</f>
        <v>730</v>
      </c>
      <c r="S98" s="16">
        <v>0.5</v>
      </c>
      <c r="T98" s="16">
        <v>0.5</v>
      </c>
      <c r="U98" s="16">
        <v>0</v>
      </c>
      <c r="V98" s="16">
        <f>+Tabla1[[#This Row],[%T3]]+Tabla1[[#This Row],[%T2]]+Tabla1[[#This Row],[%T1]]</f>
        <v>1</v>
      </c>
      <c r="W98" s="15">
        <f>+Tabla1[[#This Row],[%T1]]*Tabla1[[#This Row],[T.Anual]]</f>
        <v>365</v>
      </c>
      <c r="X98" s="15">
        <f>+Tabla1[[#This Row],[%T2]]*Tabla1[[#This Row],[T.Anual]]</f>
        <v>365</v>
      </c>
      <c r="Y98" s="15">
        <f>+Tabla1[[#This Row],[%T3]]*Tabla1[[#This Row],[T.Anual]]</f>
        <v>0</v>
      </c>
      <c r="Z98" s="14">
        <f>+PRODUCT(Tabla1[[#This Row],[T1 (h)]],VLOOKUP(Tabla1[[#This Row],[TIPUS PREU]],'MATRIU COSTOS'!$A$9:$M$11,2,FALSE))</f>
        <v>11284.413</v>
      </c>
      <c r="AA98" s="14">
        <f>+PRODUCT(Tabla1[[#This Row],[T2 (h)]],VLOOKUP(Tabla1[[#This Row],[TIPUS PREU]],'MATRIU COSTOS'!$A$9:$M$11,3,FALSE))</f>
        <v>11284.413</v>
      </c>
      <c r="AB98" s="14">
        <f>+PRODUCT(Tabla1[[#This Row],[T3 (h)]],VLOOKUP(Tabla1[[#This Row],[TIPUS PREU]],'MATRIU COSTOS'!$A$9:$M$11,4,FALSE))</f>
        <v>0</v>
      </c>
      <c r="AC98" s="22">
        <v>0</v>
      </c>
      <c r="AD98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23020.202520000003</v>
      </c>
      <c r="AE98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23480.606570400003</v>
      </c>
      <c r="AF98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23950.218701808004</v>
      </c>
      <c r="AG98" s="14">
        <f>SUM(Tabla1[[#This Row],[COST 1R ANY]:[COST 4T ANY]])</f>
        <v>70451.027792208013</v>
      </c>
      <c r="AH98" s="12">
        <f>+PRODUCT(Tabla1[[#This Row],[T1 (h)]],VLOOKUP(Tabla1[[#This Row],[TIPUS PREU]],'MATRIU COSTOS'!$A$17:$M$19,2,FALSE))</f>
        <v>0</v>
      </c>
      <c r="AI98" s="12">
        <f>+PRODUCT(Tabla1[[#This Row],[T2 (h)]],VLOOKUP(Tabla1[[#This Row],[TIPUS PREU]],'MATRIU COSTOS'!$A$17:$M$19,3,FALSE))</f>
        <v>0</v>
      </c>
      <c r="AJ98" s="12">
        <f>+PRODUCT(Tabla1[[#This Row],[T3 (h)]],VLOOKUP(Tabla1[[#This Row],[TIPUS PREU]],'MATRIU COSTOS'!$A$17:$M$19,4,FALSE))</f>
        <v>0</v>
      </c>
      <c r="AK98" s="22">
        <v>0</v>
      </c>
      <c r="AL98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98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98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98" s="12">
        <f>SUM(Tabla1[[#This Row],[OFERTA COST 1R ANY (€)]:[OFERTA COST 4T ANY (€)]])</f>
        <v>0</v>
      </c>
    </row>
    <row r="99" spans="1:41" ht="17.100000000000001" customHeight="1">
      <c r="A99" s="1">
        <v>870</v>
      </c>
      <c r="B99" s="1" t="s">
        <v>96</v>
      </c>
      <c r="C99" s="1">
        <v>21465</v>
      </c>
      <c r="D99" s="1" t="s">
        <v>182</v>
      </c>
      <c r="E99" s="1" t="s">
        <v>129</v>
      </c>
      <c r="F99" s="1" t="s">
        <v>97</v>
      </c>
      <c r="H99" s="21" t="s">
        <v>169</v>
      </c>
      <c r="I99" s="1" t="s">
        <v>26</v>
      </c>
      <c r="J99" s="1" t="s">
        <v>27</v>
      </c>
      <c r="K99" s="1" t="s">
        <v>59</v>
      </c>
      <c r="L99" s="1" t="s">
        <v>60</v>
      </c>
      <c r="M99" s="1" t="s">
        <v>61</v>
      </c>
      <c r="N99" s="1" t="s">
        <v>170</v>
      </c>
      <c r="O99" s="1" t="s">
        <v>38</v>
      </c>
      <c r="P99" s="15">
        <v>250</v>
      </c>
      <c r="Q99" s="15">
        <v>0.5</v>
      </c>
      <c r="R99" s="15">
        <f>+Tabla1[[#This Row],[Hores/acció ]]*Tabla1[[#This Row],[Nº Serveis]]</f>
        <v>125</v>
      </c>
      <c r="S99" s="16">
        <v>0.5</v>
      </c>
      <c r="T99" s="16">
        <v>0</v>
      </c>
      <c r="U99" s="16">
        <v>0.5</v>
      </c>
      <c r="V99" s="16">
        <f>+Tabla1[[#This Row],[%T3]]+Tabla1[[#This Row],[%T2]]+Tabla1[[#This Row],[%T1]]</f>
        <v>1</v>
      </c>
      <c r="W99" s="15">
        <f>+Tabla1[[#This Row],[%T1]]*Tabla1[[#This Row],[T.Anual]]</f>
        <v>62.5</v>
      </c>
      <c r="X99" s="15">
        <f>+Tabla1[[#This Row],[%T2]]*Tabla1[[#This Row],[T.Anual]]</f>
        <v>0</v>
      </c>
      <c r="Y99" s="15">
        <f>+Tabla1[[#This Row],[%T3]]*Tabla1[[#This Row],[T.Anual]]</f>
        <v>62.5</v>
      </c>
      <c r="Z99" s="14">
        <f>+PRODUCT(Tabla1[[#This Row],[T1 (h)]],VLOOKUP(Tabla1[[#This Row],[TIPUS PREU]],'MATRIU COSTOS'!$A$9:$M$11,2,FALSE))</f>
        <v>2207.6624999999999</v>
      </c>
      <c r="AA99" s="14">
        <f>+PRODUCT(Tabla1[[#This Row],[T2 (h)]],VLOOKUP(Tabla1[[#This Row],[TIPUS PREU]],'MATRIU COSTOS'!$A$9:$M$11,3,FALSE))</f>
        <v>0</v>
      </c>
      <c r="AB99" s="14">
        <f>+PRODUCT(Tabla1[[#This Row],[T3 (h)]],VLOOKUP(Tabla1[[#This Row],[TIPUS PREU]],'MATRIU COSTOS'!$A$9:$M$11,4,FALSE))</f>
        <v>2428.42875</v>
      </c>
      <c r="AC99" s="22">
        <v>0</v>
      </c>
      <c r="AD99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4728.813075</v>
      </c>
      <c r="AE99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4823.3893365000004</v>
      </c>
      <c r="AF99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4919.8571232300001</v>
      </c>
      <c r="AG99" s="14">
        <f>SUM(Tabla1[[#This Row],[COST 1R ANY]:[COST 4T ANY]])</f>
        <v>14472.05953473</v>
      </c>
      <c r="AH99" s="12">
        <f>+PRODUCT(Tabla1[[#This Row],[T1 (h)]],VLOOKUP(Tabla1[[#This Row],[TIPUS PREU]],'MATRIU COSTOS'!$A$17:$M$19,2,FALSE))</f>
        <v>0</v>
      </c>
      <c r="AI99" s="12">
        <f>+PRODUCT(Tabla1[[#This Row],[T2 (h)]],VLOOKUP(Tabla1[[#This Row],[TIPUS PREU]],'MATRIU COSTOS'!$A$17:$M$19,3,FALSE))</f>
        <v>0</v>
      </c>
      <c r="AJ99" s="12">
        <f>+PRODUCT(Tabla1[[#This Row],[T3 (h)]],VLOOKUP(Tabla1[[#This Row],[TIPUS PREU]],'MATRIU COSTOS'!$A$17:$M$19,4,FALSE))</f>
        <v>0</v>
      </c>
      <c r="AK99" s="22">
        <v>0</v>
      </c>
      <c r="AL99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99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99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99" s="12">
        <f>SUM(Tabla1[[#This Row],[OFERTA COST 1R ANY (€)]:[OFERTA COST 4T ANY (€)]])</f>
        <v>0</v>
      </c>
    </row>
    <row r="100" spans="1:41" ht="17.100000000000001" customHeight="1">
      <c r="A100" s="1">
        <v>870</v>
      </c>
      <c r="B100" s="1" t="s">
        <v>96</v>
      </c>
      <c r="C100" s="1">
        <v>21465</v>
      </c>
      <c r="D100" s="1" t="s">
        <v>182</v>
      </c>
      <c r="E100" s="1" t="s">
        <v>129</v>
      </c>
      <c r="F100" s="1" t="s">
        <v>97</v>
      </c>
      <c r="H100" s="21" t="s">
        <v>169</v>
      </c>
      <c r="I100" s="1" t="s">
        <v>26</v>
      </c>
      <c r="J100" s="1" t="s">
        <v>27</v>
      </c>
      <c r="K100" s="1" t="s">
        <v>59</v>
      </c>
      <c r="L100" s="1" t="s">
        <v>60</v>
      </c>
      <c r="M100" s="1" t="s">
        <v>62</v>
      </c>
      <c r="N100" s="1" t="s">
        <v>170</v>
      </c>
      <c r="O100" s="1" t="s">
        <v>46</v>
      </c>
      <c r="P100" s="15">
        <v>115</v>
      </c>
      <c r="Q100" s="15">
        <v>0.5</v>
      </c>
      <c r="R100" s="15">
        <f>+Tabla1[[#This Row],[Hores/acció ]]*Tabla1[[#This Row],[Nº Serveis]]</f>
        <v>57.5</v>
      </c>
      <c r="S100" s="16">
        <v>0.5</v>
      </c>
      <c r="T100" s="16">
        <v>0</v>
      </c>
      <c r="U100" s="16">
        <v>0.5</v>
      </c>
      <c r="V100" s="16">
        <f>+Tabla1[[#This Row],[%T3]]+Tabla1[[#This Row],[%T2]]+Tabla1[[#This Row],[%T1]]</f>
        <v>1</v>
      </c>
      <c r="W100" s="15">
        <f>+Tabla1[[#This Row],[%T1]]*Tabla1[[#This Row],[T.Anual]]</f>
        <v>28.75</v>
      </c>
      <c r="X100" s="15">
        <f>+Tabla1[[#This Row],[%T2]]*Tabla1[[#This Row],[T.Anual]]</f>
        <v>0</v>
      </c>
      <c r="Y100" s="15">
        <f>+Tabla1[[#This Row],[%T3]]*Tabla1[[#This Row],[T.Anual]]</f>
        <v>28.75</v>
      </c>
      <c r="Z100" s="14">
        <f>+PRODUCT(Tabla1[[#This Row],[T1 (h)]],VLOOKUP(Tabla1[[#This Row],[TIPUS PREU]],'MATRIU COSTOS'!$A$9:$M$11,2,FALSE))</f>
        <v>1015.52475</v>
      </c>
      <c r="AA100" s="14">
        <f>+PRODUCT(Tabla1[[#This Row],[T2 (h)]],VLOOKUP(Tabla1[[#This Row],[TIPUS PREU]],'MATRIU COSTOS'!$A$9:$M$11,3,FALSE))</f>
        <v>0</v>
      </c>
      <c r="AB100" s="14">
        <f>+PRODUCT(Tabla1[[#This Row],[T3 (h)]],VLOOKUP(Tabla1[[#This Row],[TIPUS PREU]],'MATRIU COSTOS'!$A$9:$M$11,4,FALSE))</f>
        <v>1117.077225</v>
      </c>
      <c r="AC100" s="22">
        <v>0</v>
      </c>
      <c r="AD100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2175.2540145000003</v>
      </c>
      <c r="AE100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2218.7590947899998</v>
      </c>
      <c r="AF100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2263.1342766858002</v>
      </c>
      <c r="AG100" s="14">
        <f>SUM(Tabla1[[#This Row],[COST 1R ANY]:[COST 4T ANY]])</f>
        <v>6657.1473859758007</v>
      </c>
      <c r="AH100" s="12">
        <f>+PRODUCT(Tabla1[[#This Row],[T1 (h)]],VLOOKUP(Tabla1[[#This Row],[TIPUS PREU]],'MATRIU COSTOS'!$A$17:$M$19,2,FALSE))</f>
        <v>0</v>
      </c>
      <c r="AI100" s="12">
        <f>+PRODUCT(Tabla1[[#This Row],[T2 (h)]],VLOOKUP(Tabla1[[#This Row],[TIPUS PREU]],'MATRIU COSTOS'!$A$17:$M$19,3,FALSE))</f>
        <v>0</v>
      </c>
      <c r="AJ100" s="12">
        <f>+PRODUCT(Tabla1[[#This Row],[T3 (h)]],VLOOKUP(Tabla1[[#This Row],[TIPUS PREU]],'MATRIU COSTOS'!$A$17:$M$19,4,FALSE))</f>
        <v>0</v>
      </c>
      <c r="AK100" s="22">
        <v>0</v>
      </c>
      <c r="AL100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100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100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100" s="12">
        <f>SUM(Tabla1[[#This Row],[OFERTA COST 1R ANY (€)]:[OFERTA COST 4T ANY (€)]])</f>
        <v>0</v>
      </c>
    </row>
    <row r="101" spans="1:41" ht="17.100000000000001" customHeight="1">
      <c r="A101" s="1">
        <v>870</v>
      </c>
      <c r="B101" s="1" t="s">
        <v>96</v>
      </c>
      <c r="C101" s="1">
        <v>21465</v>
      </c>
      <c r="D101" s="1" t="s">
        <v>182</v>
      </c>
      <c r="E101" s="1" t="s">
        <v>129</v>
      </c>
      <c r="F101" s="1" t="s">
        <v>97</v>
      </c>
      <c r="H101" s="21" t="s">
        <v>169</v>
      </c>
      <c r="I101" s="1" t="s">
        <v>26</v>
      </c>
      <c r="J101" s="1" t="s">
        <v>27</v>
      </c>
      <c r="K101" s="1" t="s">
        <v>178</v>
      </c>
      <c r="L101" s="1" t="s">
        <v>29</v>
      </c>
      <c r="M101" s="1" t="s">
        <v>125</v>
      </c>
      <c r="N101" s="1" t="s">
        <v>170</v>
      </c>
      <c r="O101" s="1" t="s">
        <v>38</v>
      </c>
      <c r="P101" s="15">
        <v>250</v>
      </c>
      <c r="Q101" s="15">
        <v>3.5</v>
      </c>
      <c r="R101" s="15">
        <f>+Tabla1[[#This Row],[Hores/acció ]]*Tabla1[[#This Row],[Nº Serveis]]</f>
        <v>875</v>
      </c>
      <c r="S101" s="16">
        <v>1</v>
      </c>
      <c r="T101" s="16">
        <v>0</v>
      </c>
      <c r="U101" s="16">
        <v>0</v>
      </c>
      <c r="V101" s="16">
        <f>+Tabla1[[#This Row],[%T3]]+Tabla1[[#This Row],[%T2]]+Tabla1[[#This Row],[%T1]]</f>
        <v>1</v>
      </c>
      <c r="W101" s="15">
        <f>+Tabla1[[#This Row],[%T1]]*Tabla1[[#This Row],[T.Anual]]</f>
        <v>875</v>
      </c>
      <c r="X101" s="15">
        <f>+Tabla1[[#This Row],[%T2]]*Tabla1[[#This Row],[T.Anual]]</f>
        <v>0</v>
      </c>
      <c r="Y101" s="15">
        <f>+Tabla1[[#This Row],[%T3]]*Tabla1[[#This Row],[T.Anual]]</f>
        <v>0</v>
      </c>
      <c r="Z101" s="14">
        <f>+PRODUCT(Tabla1[[#This Row],[T1 (h)]],VLOOKUP(Tabla1[[#This Row],[TIPUS PREU]],'MATRIU COSTOS'!$A$9:$M$11,2,FALSE))</f>
        <v>26248.424999999999</v>
      </c>
      <c r="AA101" s="14">
        <f>+PRODUCT(Tabla1[[#This Row],[T2 (h)]],VLOOKUP(Tabla1[[#This Row],[TIPUS PREU]],'MATRIU COSTOS'!$A$9:$M$11,3,FALSE))</f>
        <v>0</v>
      </c>
      <c r="AB101" s="14">
        <f>+PRODUCT(Tabla1[[#This Row],[T3 (h)]],VLOOKUP(Tabla1[[#This Row],[TIPUS PREU]],'MATRIU COSTOS'!$A$9:$M$11,4,FALSE))</f>
        <v>0</v>
      </c>
      <c r="AC101" s="22">
        <v>0</v>
      </c>
      <c r="AD101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26773.393500000002</v>
      </c>
      <c r="AE101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27308.861370000002</v>
      </c>
      <c r="AF101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27855.038597400002</v>
      </c>
      <c r="AG101" s="14">
        <f>SUM(Tabla1[[#This Row],[COST 1R ANY]:[COST 4T ANY]])</f>
        <v>81937.293467400013</v>
      </c>
      <c r="AH101" s="12">
        <f>+PRODUCT(Tabla1[[#This Row],[T1 (h)]],VLOOKUP(Tabla1[[#This Row],[TIPUS PREU]],'MATRIU COSTOS'!$A$17:$M$19,2,FALSE))</f>
        <v>0</v>
      </c>
      <c r="AI101" s="12">
        <f>+PRODUCT(Tabla1[[#This Row],[T2 (h)]],VLOOKUP(Tabla1[[#This Row],[TIPUS PREU]],'MATRIU COSTOS'!$A$17:$M$19,3,FALSE))</f>
        <v>0</v>
      </c>
      <c r="AJ101" s="12">
        <f>+PRODUCT(Tabla1[[#This Row],[T3 (h)]],VLOOKUP(Tabla1[[#This Row],[TIPUS PREU]],'MATRIU COSTOS'!$A$17:$M$19,4,FALSE))</f>
        <v>0</v>
      </c>
      <c r="AK101" s="22">
        <v>0</v>
      </c>
      <c r="AL101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101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101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101" s="12">
        <f>SUM(Tabla1[[#This Row],[OFERTA COST 1R ANY (€)]:[OFERTA COST 4T ANY (€)]])</f>
        <v>0</v>
      </c>
    </row>
    <row r="102" spans="1:41" ht="17.100000000000001" customHeight="1">
      <c r="A102" s="1">
        <v>920</v>
      </c>
      <c r="B102" s="1" t="s">
        <v>100</v>
      </c>
      <c r="C102" s="1">
        <v>21395</v>
      </c>
      <c r="D102" s="1" t="s">
        <v>119</v>
      </c>
      <c r="E102" s="1" t="s">
        <v>129</v>
      </c>
      <c r="F102" s="1" t="s">
        <v>97</v>
      </c>
      <c r="H102" s="21" t="s">
        <v>169</v>
      </c>
      <c r="I102" s="1" t="s">
        <v>26</v>
      </c>
      <c r="J102" s="1" t="s">
        <v>32</v>
      </c>
      <c r="K102" s="1" t="s">
        <v>51</v>
      </c>
      <c r="L102" s="1" t="s">
        <v>33</v>
      </c>
      <c r="M102" s="1" t="s">
        <v>56</v>
      </c>
      <c r="N102" s="1" t="s">
        <v>170</v>
      </c>
      <c r="O102" s="1" t="s">
        <v>38</v>
      </c>
      <c r="P102" s="15">
        <v>365</v>
      </c>
      <c r="Q102" s="15">
        <v>8</v>
      </c>
      <c r="R102" s="15">
        <f>+Tabla1[[#This Row],[Hores/acció ]]*Tabla1[[#This Row],[Nº Serveis]]</f>
        <v>2920</v>
      </c>
      <c r="S102" s="16">
        <v>0</v>
      </c>
      <c r="T102" s="16">
        <v>0</v>
      </c>
      <c r="U102" s="16">
        <v>1</v>
      </c>
      <c r="V102" s="16">
        <f>+Tabla1[[#This Row],[%T3]]+Tabla1[[#This Row],[%T2]]+Tabla1[[#This Row],[%T1]]</f>
        <v>1</v>
      </c>
      <c r="W102" s="15">
        <f>+Tabla1[[#This Row],[%T1]]*Tabla1[[#This Row],[T.Anual]]</f>
        <v>0</v>
      </c>
      <c r="X102" s="15">
        <f>+Tabla1[[#This Row],[%T2]]*Tabla1[[#This Row],[T.Anual]]</f>
        <v>0</v>
      </c>
      <c r="Y102" s="15">
        <f>+Tabla1[[#This Row],[%T3]]*Tabla1[[#This Row],[T.Anual]]</f>
        <v>2920</v>
      </c>
      <c r="Z102" s="14">
        <f>+PRODUCT(Tabla1[[#This Row],[T1 (h)]],VLOOKUP(Tabla1[[#This Row],[TIPUS PREU]],'MATRIU COSTOS'!$A$9:$M$11,2,FALSE))</f>
        <v>0</v>
      </c>
      <c r="AA102" s="14">
        <f>+PRODUCT(Tabla1[[#This Row],[T2 (h)]],VLOOKUP(Tabla1[[#This Row],[TIPUS PREU]],'MATRIU COSTOS'!$A$9:$M$11,3,FALSE))</f>
        <v>0</v>
      </c>
      <c r="AB102" s="14">
        <f>+PRODUCT(Tabla1[[#This Row],[T3 (h)]],VLOOKUP(Tabla1[[#This Row],[TIPUS PREU]],'MATRIU COSTOS'!$A$9:$M$11,4,FALSE))</f>
        <v>99302.834400000007</v>
      </c>
      <c r="AC102" s="22">
        <v>0</v>
      </c>
      <c r="AD102" s="22">
        <v>0</v>
      </c>
      <c r="AE102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103314.66890976002</v>
      </c>
      <c r="AF102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105380.96228795522</v>
      </c>
      <c r="AG102" s="14">
        <f>SUM(Tabla1[[#This Row],[COST 1R ANY]:[COST 4T ANY]])</f>
        <v>208695.63119771524</v>
      </c>
      <c r="AH102" s="12">
        <f>+PRODUCT(Tabla1[[#This Row],[T1 (h)]],VLOOKUP(Tabla1[[#This Row],[TIPUS PREU]],'MATRIU COSTOS'!$A$17:$M$19,2,FALSE))</f>
        <v>0</v>
      </c>
      <c r="AI102" s="12">
        <f>+PRODUCT(Tabla1[[#This Row],[T2 (h)]],VLOOKUP(Tabla1[[#This Row],[TIPUS PREU]],'MATRIU COSTOS'!$A$17:$M$19,3,FALSE))</f>
        <v>0</v>
      </c>
      <c r="AJ102" s="12">
        <f>+PRODUCT(Tabla1[[#This Row],[T3 (h)]],VLOOKUP(Tabla1[[#This Row],[TIPUS PREU]],'MATRIU COSTOS'!$A$17:$M$19,4,FALSE))</f>
        <v>0</v>
      </c>
      <c r="AK102" s="22">
        <v>0</v>
      </c>
      <c r="AL102" s="22">
        <v>0</v>
      </c>
      <c r="AM102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102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102" s="12">
        <f>SUM(Tabla1[[#This Row],[OFERTA COST 1R ANY (€)]:[OFERTA COST 4T ANY (€)]])</f>
        <v>0</v>
      </c>
    </row>
    <row r="103" spans="1:41" ht="17.100000000000001" hidden="1" customHeight="1">
      <c r="A103" s="1">
        <v>890</v>
      </c>
      <c r="B103" s="1" t="s">
        <v>96</v>
      </c>
      <c r="C103" s="1">
        <v>21476</v>
      </c>
      <c r="D103" s="1" t="s">
        <v>171</v>
      </c>
      <c r="E103" s="1" t="s">
        <v>129</v>
      </c>
      <c r="F103" s="1" t="s">
        <v>97</v>
      </c>
      <c r="H103" s="21" t="s">
        <v>172</v>
      </c>
      <c r="I103" s="1" t="s">
        <v>26</v>
      </c>
      <c r="J103" s="1" t="s">
        <v>27</v>
      </c>
      <c r="K103" s="1" t="s">
        <v>28</v>
      </c>
      <c r="L103" s="1" t="s">
        <v>29</v>
      </c>
      <c r="M103" s="1" t="s">
        <v>30</v>
      </c>
      <c r="N103" s="1" t="s">
        <v>170</v>
      </c>
      <c r="O103" s="1" t="s">
        <v>31</v>
      </c>
      <c r="P103" s="15">
        <v>1</v>
      </c>
      <c r="Q103" s="15">
        <v>112.57</v>
      </c>
      <c r="R103" s="15">
        <f>+Tabla1[[#This Row],[Hores/acció ]]*Tabla1[[#This Row],[Nº Serveis]]</f>
        <v>112.57</v>
      </c>
      <c r="S103" s="16">
        <v>0.4</v>
      </c>
      <c r="T103" s="16">
        <v>0.4</v>
      </c>
      <c r="U103" s="16">
        <v>0.2</v>
      </c>
      <c r="V103" s="16">
        <f>+Tabla1[[#This Row],[%T3]]+Tabla1[[#This Row],[%T2]]+Tabla1[[#This Row],[%T1]]</f>
        <v>1</v>
      </c>
      <c r="W103" s="15">
        <f>+Tabla1[[#This Row],[%T1]]*Tabla1[[#This Row],[T.Anual]]</f>
        <v>45.027999999999999</v>
      </c>
      <c r="X103" s="15">
        <f>+Tabla1[[#This Row],[%T2]]*Tabla1[[#This Row],[T.Anual]]</f>
        <v>45.027999999999999</v>
      </c>
      <c r="Y103" s="15">
        <f>+Tabla1[[#This Row],[%T3]]*Tabla1[[#This Row],[T.Anual]]</f>
        <v>22.513999999999999</v>
      </c>
      <c r="Z103" s="14">
        <f>+PRODUCT(Tabla1[[#This Row],[T1 (h)]],VLOOKUP(Tabla1[[#This Row],[TIPUS PREU]],'MATRIU COSTOS'!$A$9:$M$11,2,FALSE))</f>
        <v>1350.7589496000001</v>
      </c>
      <c r="AA103" s="14">
        <f>+PRODUCT(Tabla1[[#This Row],[T2 (h)]],VLOOKUP(Tabla1[[#This Row],[TIPUS PREU]],'MATRIU COSTOS'!$A$9:$M$11,3,FALSE))</f>
        <v>1350.7589496000001</v>
      </c>
      <c r="AB103" s="14">
        <f>+PRODUCT(Tabla1[[#This Row],[T3 (h)]],VLOOKUP(Tabla1[[#This Row],[TIPUS PREU]],'MATRIU COSTOS'!$A$9:$M$11,4,FALSE))</f>
        <v>742.9174222800001</v>
      </c>
      <c r="AC103" s="22">
        <v>0</v>
      </c>
      <c r="AD103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3513.3240279095999</v>
      </c>
      <c r="AE103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3583.5905084677925</v>
      </c>
      <c r="AF103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3655.2623186371479</v>
      </c>
      <c r="AG103" s="14">
        <f>SUM(Tabla1[[#This Row],[COST 1R ANY]:[COST 4T ANY]])</f>
        <v>10752.176855014541</v>
      </c>
      <c r="AH103" s="12">
        <f>+PRODUCT(Tabla1[[#This Row],[T1 (h)]],VLOOKUP(Tabla1[[#This Row],[TIPUS PREU]],'MATRIU COSTOS'!$A$17:$M$19,2,FALSE))</f>
        <v>0</v>
      </c>
      <c r="AI103" s="12">
        <f>+PRODUCT(Tabla1[[#This Row],[T2 (h)]],VLOOKUP(Tabla1[[#This Row],[TIPUS PREU]],'MATRIU COSTOS'!$A$17:$M$19,3,FALSE))</f>
        <v>0</v>
      </c>
      <c r="AJ103" s="12">
        <f>+PRODUCT(Tabla1[[#This Row],[T3 (h)]],VLOOKUP(Tabla1[[#This Row],[TIPUS PREU]],'MATRIU COSTOS'!$A$17:$M$19,4,FALSE))</f>
        <v>0</v>
      </c>
      <c r="AK103" s="22">
        <v>0</v>
      </c>
      <c r="AL103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103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103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103" s="12">
        <f>SUM(Tabla1[[#This Row],[OFERTA COST 1R ANY (€)]:[OFERTA COST 4T ANY (€)]])</f>
        <v>0</v>
      </c>
    </row>
    <row r="104" spans="1:41" ht="17.100000000000001" customHeight="1">
      <c r="A104" s="1">
        <v>880</v>
      </c>
      <c r="B104" s="1" t="s">
        <v>96</v>
      </c>
      <c r="C104" s="1">
        <v>21399</v>
      </c>
      <c r="D104" s="1" t="s">
        <v>118</v>
      </c>
      <c r="E104" s="1" t="s">
        <v>129</v>
      </c>
      <c r="F104" s="1" t="s">
        <v>97</v>
      </c>
      <c r="H104" s="21" t="s">
        <v>172</v>
      </c>
      <c r="I104" s="1" t="s">
        <v>26</v>
      </c>
      <c r="J104" s="1" t="s">
        <v>27</v>
      </c>
      <c r="K104" s="1" t="s">
        <v>130</v>
      </c>
      <c r="L104" s="1" t="s">
        <v>29</v>
      </c>
      <c r="M104" s="1" t="s">
        <v>41</v>
      </c>
      <c r="N104" s="1" t="s">
        <v>170</v>
      </c>
      <c r="O104" s="1" t="s">
        <v>38</v>
      </c>
      <c r="P104" s="15">
        <v>250</v>
      </c>
      <c r="Q104" s="15">
        <v>5</v>
      </c>
      <c r="R104" s="15">
        <f>+Tabla1[[#This Row],[Hores/acció ]]*Tabla1[[#This Row],[Nº Serveis]]</f>
        <v>1250</v>
      </c>
      <c r="S104" s="16">
        <v>0</v>
      </c>
      <c r="T104" s="16">
        <v>0</v>
      </c>
      <c r="U104" s="16">
        <v>1</v>
      </c>
      <c r="V104" s="16">
        <f>+Tabla1[[#This Row],[%T3]]+Tabla1[[#This Row],[%T2]]+Tabla1[[#This Row],[%T1]]</f>
        <v>1</v>
      </c>
      <c r="W104" s="15">
        <f>+Tabla1[[#This Row],[%T1]]*Tabla1[[#This Row],[T.Anual]]</f>
        <v>0</v>
      </c>
      <c r="X104" s="15">
        <f>+Tabla1[[#This Row],[%T2]]*Tabla1[[#This Row],[T.Anual]]</f>
        <v>0</v>
      </c>
      <c r="Y104" s="15">
        <f>+Tabla1[[#This Row],[%T3]]*Tabla1[[#This Row],[T.Anual]]</f>
        <v>1250</v>
      </c>
      <c r="Z104" s="14">
        <f>+PRODUCT(Tabla1[[#This Row],[T1 (h)]],VLOOKUP(Tabla1[[#This Row],[TIPUS PREU]],'MATRIU COSTOS'!$A$9:$M$11,2,FALSE))</f>
        <v>0</v>
      </c>
      <c r="AA104" s="14">
        <f>+PRODUCT(Tabla1[[#This Row],[T2 (h)]],VLOOKUP(Tabla1[[#This Row],[TIPUS PREU]],'MATRIU COSTOS'!$A$9:$M$11,3,FALSE))</f>
        <v>0</v>
      </c>
      <c r="AB104" s="14">
        <f>+PRODUCT(Tabla1[[#This Row],[T3 (h)]],VLOOKUP(Tabla1[[#This Row],[TIPUS PREU]],'MATRIU COSTOS'!$A$9:$M$11,4,FALSE))</f>
        <v>41247.525000000001</v>
      </c>
      <c r="AC104" s="22">
        <v>0</v>
      </c>
      <c r="AD104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42072.475500000008</v>
      </c>
      <c r="AE104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42913.925010000006</v>
      </c>
      <c r="AF104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43772.203510200008</v>
      </c>
      <c r="AG104" s="14">
        <f>SUM(Tabla1[[#This Row],[COST 1R ANY]:[COST 4T ANY]])</f>
        <v>128758.60402020001</v>
      </c>
      <c r="AH104" s="12">
        <f>+PRODUCT(Tabla1[[#This Row],[T1 (h)]],VLOOKUP(Tabla1[[#This Row],[TIPUS PREU]],'MATRIU COSTOS'!$A$17:$M$19,2,FALSE))</f>
        <v>0</v>
      </c>
      <c r="AI104" s="12">
        <f>+PRODUCT(Tabla1[[#This Row],[T2 (h)]],VLOOKUP(Tabla1[[#This Row],[TIPUS PREU]],'MATRIU COSTOS'!$A$17:$M$19,3,FALSE))</f>
        <v>0</v>
      </c>
      <c r="AJ104" s="12">
        <f>+PRODUCT(Tabla1[[#This Row],[T3 (h)]],VLOOKUP(Tabla1[[#This Row],[TIPUS PREU]],'MATRIU COSTOS'!$A$17:$M$19,4,FALSE))</f>
        <v>0</v>
      </c>
      <c r="AK104" s="22">
        <v>0</v>
      </c>
      <c r="AL104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104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104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104" s="12">
        <f>SUM(Tabla1[[#This Row],[OFERTA COST 1R ANY (€)]:[OFERTA COST 4T ANY (€)]])</f>
        <v>0</v>
      </c>
    </row>
    <row r="105" spans="1:41" ht="17.100000000000001" customHeight="1">
      <c r="A105" s="1">
        <v>870</v>
      </c>
      <c r="B105" s="1" t="s">
        <v>96</v>
      </c>
      <c r="C105" s="1">
        <v>21465</v>
      </c>
      <c r="D105" s="1" t="s">
        <v>182</v>
      </c>
      <c r="E105" s="1" t="s">
        <v>129</v>
      </c>
      <c r="F105" s="1" t="s">
        <v>97</v>
      </c>
      <c r="H105" s="21" t="s">
        <v>172</v>
      </c>
      <c r="I105" s="1" t="s">
        <v>26</v>
      </c>
      <c r="J105" s="1" t="s">
        <v>27</v>
      </c>
      <c r="K105" s="1" t="s">
        <v>51</v>
      </c>
      <c r="L105" s="1" t="s">
        <v>29</v>
      </c>
      <c r="M105" s="1" t="s">
        <v>52</v>
      </c>
      <c r="N105" s="1" t="s">
        <v>170</v>
      </c>
      <c r="O105" s="1" t="s">
        <v>38</v>
      </c>
      <c r="P105" s="15">
        <v>365</v>
      </c>
      <c r="Q105" s="15">
        <v>5</v>
      </c>
      <c r="R105" s="15">
        <f>+Tabla1[[#This Row],[Hores/acció ]]*Tabla1[[#This Row],[Nº Serveis]]</f>
        <v>1825</v>
      </c>
      <c r="S105" s="16">
        <v>0</v>
      </c>
      <c r="T105" s="16">
        <v>1</v>
      </c>
      <c r="U105" s="16">
        <v>0</v>
      </c>
      <c r="V105" s="16">
        <f>+Tabla1[[#This Row],[%T3]]+Tabla1[[#This Row],[%T2]]+Tabla1[[#This Row],[%T1]]</f>
        <v>1</v>
      </c>
      <c r="W105" s="15">
        <f>+Tabla1[[#This Row],[%T1]]*Tabla1[[#This Row],[T.Anual]]</f>
        <v>0</v>
      </c>
      <c r="X105" s="15">
        <f>+Tabla1[[#This Row],[%T2]]*Tabla1[[#This Row],[T.Anual]]</f>
        <v>1825</v>
      </c>
      <c r="Y105" s="15">
        <f>+Tabla1[[#This Row],[%T3]]*Tabla1[[#This Row],[T.Anual]]</f>
        <v>0</v>
      </c>
      <c r="Z105" s="14">
        <f>+PRODUCT(Tabla1[[#This Row],[T1 (h)]],VLOOKUP(Tabla1[[#This Row],[TIPUS PREU]],'MATRIU COSTOS'!$A$9:$M$11,2,FALSE))</f>
        <v>0</v>
      </c>
      <c r="AA105" s="14">
        <f>+PRODUCT(Tabla1[[#This Row],[T2 (h)]],VLOOKUP(Tabla1[[#This Row],[TIPUS PREU]],'MATRIU COSTOS'!$A$9:$M$11,3,FALSE))</f>
        <v>54746.715000000004</v>
      </c>
      <c r="AB105" s="14">
        <f>+PRODUCT(Tabla1[[#This Row],[T3 (h)]],VLOOKUP(Tabla1[[#This Row],[TIPUS PREU]],'MATRIU COSTOS'!$A$9:$M$11,4,FALSE))</f>
        <v>0</v>
      </c>
      <c r="AC105" s="22">
        <v>0</v>
      </c>
      <c r="AD105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55841.649300000005</v>
      </c>
      <c r="AE105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56958.482286000006</v>
      </c>
      <c r="AF105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58097.65193172</v>
      </c>
      <c r="AG105" s="14">
        <f>SUM(Tabla1[[#This Row],[COST 1R ANY]:[COST 4T ANY]])</f>
        <v>170897.78351772</v>
      </c>
      <c r="AH105" s="12">
        <f>+PRODUCT(Tabla1[[#This Row],[T1 (h)]],VLOOKUP(Tabla1[[#This Row],[TIPUS PREU]],'MATRIU COSTOS'!$A$17:$M$19,2,FALSE))</f>
        <v>0</v>
      </c>
      <c r="AI105" s="12">
        <f>+PRODUCT(Tabla1[[#This Row],[T2 (h)]],VLOOKUP(Tabla1[[#This Row],[TIPUS PREU]],'MATRIU COSTOS'!$A$17:$M$19,3,FALSE))</f>
        <v>0</v>
      </c>
      <c r="AJ105" s="12">
        <f>+PRODUCT(Tabla1[[#This Row],[T3 (h)]],VLOOKUP(Tabla1[[#This Row],[TIPUS PREU]],'MATRIU COSTOS'!$A$17:$M$19,4,FALSE))</f>
        <v>0</v>
      </c>
      <c r="AK105" s="22">
        <v>0</v>
      </c>
      <c r="AL105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105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105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105" s="12">
        <f>SUM(Tabla1[[#This Row],[OFERTA COST 1R ANY (€)]:[OFERTA COST 4T ANY (€)]])</f>
        <v>0</v>
      </c>
    </row>
    <row r="106" spans="1:41" ht="17.100000000000001" customHeight="1">
      <c r="A106" s="1">
        <v>870</v>
      </c>
      <c r="B106" s="1" t="s">
        <v>96</v>
      </c>
      <c r="C106" s="1">
        <v>21465</v>
      </c>
      <c r="D106" s="1" t="s">
        <v>182</v>
      </c>
      <c r="E106" s="1" t="s">
        <v>129</v>
      </c>
      <c r="F106" s="1" t="s">
        <v>97</v>
      </c>
      <c r="H106" s="21" t="s">
        <v>172</v>
      </c>
      <c r="I106" s="1" t="s">
        <v>26</v>
      </c>
      <c r="J106" s="1" t="s">
        <v>27</v>
      </c>
      <c r="K106" s="1" t="s">
        <v>53</v>
      </c>
      <c r="L106" s="1" t="s">
        <v>29</v>
      </c>
      <c r="M106" s="1" t="s">
        <v>54</v>
      </c>
      <c r="N106" s="1" t="s">
        <v>170</v>
      </c>
      <c r="O106" s="1" t="s">
        <v>38</v>
      </c>
      <c r="P106" s="15">
        <v>365</v>
      </c>
      <c r="Q106" s="15">
        <v>5</v>
      </c>
      <c r="R106" s="15">
        <f>+Tabla1[[#This Row],[Hores/acció ]]*Tabla1[[#This Row],[Nº Serveis]]</f>
        <v>1825</v>
      </c>
      <c r="S106" s="16">
        <v>0</v>
      </c>
      <c r="T106" s="16">
        <v>1</v>
      </c>
      <c r="U106" s="16">
        <v>0</v>
      </c>
      <c r="V106" s="16">
        <f>+Tabla1[[#This Row],[%T3]]+Tabla1[[#This Row],[%T2]]+Tabla1[[#This Row],[%T1]]</f>
        <v>1</v>
      </c>
      <c r="W106" s="15">
        <f>+Tabla1[[#This Row],[%T1]]*Tabla1[[#This Row],[T.Anual]]</f>
        <v>0</v>
      </c>
      <c r="X106" s="15">
        <f>+Tabla1[[#This Row],[%T2]]*Tabla1[[#This Row],[T.Anual]]</f>
        <v>1825</v>
      </c>
      <c r="Y106" s="15">
        <f>+Tabla1[[#This Row],[%T3]]*Tabla1[[#This Row],[T.Anual]]</f>
        <v>0</v>
      </c>
      <c r="Z106" s="14">
        <f>+PRODUCT(Tabla1[[#This Row],[T1 (h)]],VLOOKUP(Tabla1[[#This Row],[TIPUS PREU]],'MATRIU COSTOS'!$A$9:$M$11,2,FALSE))</f>
        <v>0</v>
      </c>
      <c r="AA106" s="14">
        <f>+PRODUCT(Tabla1[[#This Row],[T2 (h)]],VLOOKUP(Tabla1[[#This Row],[TIPUS PREU]],'MATRIU COSTOS'!$A$9:$M$11,3,FALSE))</f>
        <v>54746.715000000004</v>
      </c>
      <c r="AB106" s="14">
        <f>+PRODUCT(Tabla1[[#This Row],[T3 (h)]],VLOOKUP(Tabla1[[#This Row],[TIPUS PREU]],'MATRIU COSTOS'!$A$9:$M$11,4,FALSE))</f>
        <v>0</v>
      </c>
      <c r="AC106" s="22">
        <v>0</v>
      </c>
      <c r="AD106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55841.649300000005</v>
      </c>
      <c r="AE106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56958.482286000006</v>
      </c>
      <c r="AF106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58097.65193172</v>
      </c>
      <c r="AG106" s="14">
        <f>SUM(Tabla1[[#This Row],[COST 1R ANY]:[COST 4T ANY]])</f>
        <v>170897.78351772</v>
      </c>
      <c r="AH106" s="12">
        <f>+PRODUCT(Tabla1[[#This Row],[T1 (h)]],VLOOKUP(Tabla1[[#This Row],[TIPUS PREU]],'MATRIU COSTOS'!$A$17:$M$19,2,FALSE))</f>
        <v>0</v>
      </c>
      <c r="AI106" s="12">
        <f>+PRODUCT(Tabla1[[#This Row],[T2 (h)]],VLOOKUP(Tabla1[[#This Row],[TIPUS PREU]],'MATRIU COSTOS'!$A$17:$M$19,3,FALSE))</f>
        <v>0</v>
      </c>
      <c r="AJ106" s="12">
        <f>+PRODUCT(Tabla1[[#This Row],[T3 (h)]],VLOOKUP(Tabla1[[#This Row],[TIPUS PREU]],'MATRIU COSTOS'!$A$17:$M$19,4,FALSE))</f>
        <v>0</v>
      </c>
      <c r="AK106" s="22">
        <v>0</v>
      </c>
      <c r="AL106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106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106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106" s="12">
        <f>SUM(Tabla1[[#This Row],[OFERTA COST 1R ANY (€)]:[OFERTA COST 4T ANY (€)]])</f>
        <v>0</v>
      </c>
    </row>
    <row r="107" spans="1:41" ht="17.100000000000001" customHeight="1">
      <c r="A107" s="1">
        <v>870</v>
      </c>
      <c r="B107" s="1" t="s">
        <v>96</v>
      </c>
      <c r="C107" s="1">
        <v>21465</v>
      </c>
      <c r="D107" s="1" t="s">
        <v>182</v>
      </c>
      <c r="E107" s="1" t="s">
        <v>129</v>
      </c>
      <c r="F107" s="1" t="s">
        <v>97</v>
      </c>
      <c r="H107" s="21" t="s">
        <v>172</v>
      </c>
      <c r="I107" s="1" t="s">
        <v>26</v>
      </c>
      <c r="J107" s="1" t="s">
        <v>27</v>
      </c>
      <c r="K107" s="1" t="s">
        <v>174</v>
      </c>
      <c r="L107" s="1" t="s">
        <v>33</v>
      </c>
      <c r="M107" s="1" t="s">
        <v>37</v>
      </c>
      <c r="N107" s="1" t="s">
        <v>170</v>
      </c>
      <c r="O107" s="1" t="s">
        <v>38</v>
      </c>
      <c r="P107" s="15">
        <v>365</v>
      </c>
      <c r="Q107" s="15">
        <v>2</v>
      </c>
      <c r="R107" s="15">
        <f>+Tabla1[[#This Row],[Hores/acció ]]*Tabla1[[#This Row],[Nº Serveis]]</f>
        <v>730</v>
      </c>
      <c r="S107" s="16">
        <v>0.5</v>
      </c>
      <c r="T107" s="16">
        <v>0.5</v>
      </c>
      <c r="U107" s="16">
        <v>0</v>
      </c>
      <c r="V107" s="16">
        <f>+Tabla1[[#This Row],[%T3]]+Tabla1[[#This Row],[%T2]]+Tabla1[[#This Row],[%T1]]</f>
        <v>1</v>
      </c>
      <c r="W107" s="15">
        <f>+Tabla1[[#This Row],[%T1]]*Tabla1[[#This Row],[T.Anual]]</f>
        <v>365</v>
      </c>
      <c r="X107" s="15">
        <f>+Tabla1[[#This Row],[%T2]]*Tabla1[[#This Row],[T.Anual]]</f>
        <v>365</v>
      </c>
      <c r="Y107" s="15">
        <f>+Tabla1[[#This Row],[%T3]]*Tabla1[[#This Row],[T.Anual]]</f>
        <v>0</v>
      </c>
      <c r="Z107" s="14">
        <f>+PRODUCT(Tabla1[[#This Row],[T1 (h)]],VLOOKUP(Tabla1[[#This Row],[TIPUS PREU]],'MATRIU COSTOS'!$A$9:$M$11,2,FALSE))</f>
        <v>11284.413</v>
      </c>
      <c r="AA107" s="14">
        <f>+PRODUCT(Tabla1[[#This Row],[T2 (h)]],VLOOKUP(Tabla1[[#This Row],[TIPUS PREU]],'MATRIU COSTOS'!$A$9:$M$11,3,FALSE))</f>
        <v>11284.413</v>
      </c>
      <c r="AB107" s="14">
        <f>+PRODUCT(Tabla1[[#This Row],[T3 (h)]],VLOOKUP(Tabla1[[#This Row],[TIPUS PREU]],'MATRIU COSTOS'!$A$9:$M$11,4,FALSE))</f>
        <v>0</v>
      </c>
      <c r="AC107" s="22">
        <v>0</v>
      </c>
      <c r="AD107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23020.202520000003</v>
      </c>
      <c r="AE107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23480.606570400003</v>
      </c>
      <c r="AF107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23950.218701808004</v>
      </c>
      <c r="AG107" s="14">
        <f>SUM(Tabla1[[#This Row],[COST 1R ANY]:[COST 4T ANY]])</f>
        <v>70451.027792208013</v>
      </c>
      <c r="AH107" s="12">
        <f>+PRODUCT(Tabla1[[#This Row],[T1 (h)]],VLOOKUP(Tabla1[[#This Row],[TIPUS PREU]],'MATRIU COSTOS'!$A$17:$M$19,2,FALSE))</f>
        <v>0</v>
      </c>
      <c r="AI107" s="12">
        <f>+PRODUCT(Tabla1[[#This Row],[T2 (h)]],VLOOKUP(Tabla1[[#This Row],[TIPUS PREU]],'MATRIU COSTOS'!$A$17:$M$19,3,FALSE))</f>
        <v>0</v>
      </c>
      <c r="AJ107" s="12">
        <f>+PRODUCT(Tabla1[[#This Row],[T3 (h)]],VLOOKUP(Tabla1[[#This Row],[TIPUS PREU]],'MATRIU COSTOS'!$A$17:$M$19,4,FALSE))</f>
        <v>0</v>
      </c>
      <c r="AK107" s="22">
        <v>0</v>
      </c>
      <c r="AL107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107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107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107" s="12">
        <f>SUM(Tabla1[[#This Row],[OFERTA COST 1R ANY (€)]:[OFERTA COST 4T ANY (€)]])</f>
        <v>0</v>
      </c>
    </row>
    <row r="108" spans="1:41" ht="17.100000000000001" customHeight="1">
      <c r="A108" s="1">
        <v>870</v>
      </c>
      <c r="B108" s="1" t="s">
        <v>96</v>
      </c>
      <c r="C108" s="1">
        <v>21465</v>
      </c>
      <c r="D108" s="1" t="s">
        <v>182</v>
      </c>
      <c r="E108" s="1" t="s">
        <v>129</v>
      </c>
      <c r="F108" s="1" t="s">
        <v>97</v>
      </c>
      <c r="H108" s="21" t="s">
        <v>172</v>
      </c>
      <c r="I108" s="1" t="s">
        <v>26</v>
      </c>
      <c r="J108" s="1" t="s">
        <v>27</v>
      </c>
      <c r="K108" s="1" t="s">
        <v>59</v>
      </c>
      <c r="L108" s="1" t="s">
        <v>60</v>
      </c>
      <c r="M108" s="1" t="s">
        <v>61</v>
      </c>
      <c r="N108" s="1" t="s">
        <v>170</v>
      </c>
      <c r="O108" s="1" t="s">
        <v>38</v>
      </c>
      <c r="P108" s="15">
        <v>250</v>
      </c>
      <c r="Q108" s="15">
        <v>0.5</v>
      </c>
      <c r="R108" s="15">
        <f>+Tabla1[[#This Row],[Hores/acció ]]*Tabla1[[#This Row],[Nº Serveis]]</f>
        <v>125</v>
      </c>
      <c r="S108" s="16">
        <v>0.5</v>
      </c>
      <c r="T108" s="16">
        <v>0</v>
      </c>
      <c r="U108" s="16">
        <v>0.5</v>
      </c>
      <c r="V108" s="16">
        <f>+Tabla1[[#This Row],[%T3]]+Tabla1[[#This Row],[%T2]]+Tabla1[[#This Row],[%T1]]</f>
        <v>1</v>
      </c>
      <c r="W108" s="15">
        <f>+Tabla1[[#This Row],[%T1]]*Tabla1[[#This Row],[T.Anual]]</f>
        <v>62.5</v>
      </c>
      <c r="X108" s="15">
        <f>+Tabla1[[#This Row],[%T2]]*Tabla1[[#This Row],[T.Anual]]</f>
        <v>0</v>
      </c>
      <c r="Y108" s="15">
        <f>+Tabla1[[#This Row],[%T3]]*Tabla1[[#This Row],[T.Anual]]</f>
        <v>62.5</v>
      </c>
      <c r="Z108" s="14">
        <f>+PRODUCT(Tabla1[[#This Row],[T1 (h)]],VLOOKUP(Tabla1[[#This Row],[TIPUS PREU]],'MATRIU COSTOS'!$A$9:$M$11,2,FALSE))</f>
        <v>2207.6624999999999</v>
      </c>
      <c r="AA108" s="14">
        <f>+PRODUCT(Tabla1[[#This Row],[T2 (h)]],VLOOKUP(Tabla1[[#This Row],[TIPUS PREU]],'MATRIU COSTOS'!$A$9:$M$11,3,FALSE))</f>
        <v>0</v>
      </c>
      <c r="AB108" s="14">
        <f>+PRODUCT(Tabla1[[#This Row],[T3 (h)]],VLOOKUP(Tabla1[[#This Row],[TIPUS PREU]],'MATRIU COSTOS'!$A$9:$M$11,4,FALSE))</f>
        <v>2428.42875</v>
      </c>
      <c r="AC108" s="22">
        <v>0</v>
      </c>
      <c r="AD108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4728.813075</v>
      </c>
      <c r="AE108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4823.3893365000004</v>
      </c>
      <c r="AF108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4919.8571232300001</v>
      </c>
      <c r="AG108" s="14">
        <f>SUM(Tabla1[[#This Row],[COST 1R ANY]:[COST 4T ANY]])</f>
        <v>14472.05953473</v>
      </c>
      <c r="AH108" s="12">
        <f>+PRODUCT(Tabla1[[#This Row],[T1 (h)]],VLOOKUP(Tabla1[[#This Row],[TIPUS PREU]],'MATRIU COSTOS'!$A$17:$M$19,2,FALSE))</f>
        <v>0</v>
      </c>
      <c r="AI108" s="12">
        <f>+PRODUCT(Tabla1[[#This Row],[T2 (h)]],VLOOKUP(Tabla1[[#This Row],[TIPUS PREU]],'MATRIU COSTOS'!$A$17:$M$19,3,FALSE))</f>
        <v>0</v>
      </c>
      <c r="AJ108" s="12">
        <f>+PRODUCT(Tabla1[[#This Row],[T3 (h)]],VLOOKUP(Tabla1[[#This Row],[TIPUS PREU]],'MATRIU COSTOS'!$A$17:$M$19,4,FALSE))</f>
        <v>0</v>
      </c>
      <c r="AK108" s="22">
        <v>0</v>
      </c>
      <c r="AL108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108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108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108" s="12">
        <f>SUM(Tabla1[[#This Row],[OFERTA COST 1R ANY (€)]:[OFERTA COST 4T ANY (€)]])</f>
        <v>0</v>
      </c>
    </row>
    <row r="109" spans="1:41" ht="17.100000000000001" customHeight="1">
      <c r="A109" s="1">
        <v>870</v>
      </c>
      <c r="B109" s="1" t="s">
        <v>96</v>
      </c>
      <c r="C109" s="1">
        <v>21465</v>
      </c>
      <c r="D109" s="1" t="s">
        <v>182</v>
      </c>
      <c r="E109" s="1" t="s">
        <v>129</v>
      </c>
      <c r="F109" s="1" t="s">
        <v>97</v>
      </c>
      <c r="H109" s="21" t="s">
        <v>172</v>
      </c>
      <c r="I109" s="1" t="s">
        <v>26</v>
      </c>
      <c r="J109" s="1" t="s">
        <v>27</v>
      </c>
      <c r="K109" s="1" t="s">
        <v>59</v>
      </c>
      <c r="L109" s="1" t="s">
        <v>60</v>
      </c>
      <c r="M109" s="1" t="s">
        <v>62</v>
      </c>
      <c r="N109" s="1" t="s">
        <v>170</v>
      </c>
      <c r="O109" s="1" t="s">
        <v>46</v>
      </c>
      <c r="P109" s="15">
        <v>115</v>
      </c>
      <c r="Q109" s="15">
        <v>0.5</v>
      </c>
      <c r="R109" s="15">
        <f>+Tabla1[[#This Row],[Hores/acció ]]*Tabla1[[#This Row],[Nº Serveis]]</f>
        <v>57.5</v>
      </c>
      <c r="S109" s="16">
        <v>0.5</v>
      </c>
      <c r="T109" s="16">
        <v>0</v>
      </c>
      <c r="U109" s="16">
        <v>0.5</v>
      </c>
      <c r="V109" s="16">
        <f>+Tabla1[[#This Row],[%T3]]+Tabla1[[#This Row],[%T2]]+Tabla1[[#This Row],[%T1]]</f>
        <v>1</v>
      </c>
      <c r="W109" s="15">
        <f>+Tabla1[[#This Row],[%T1]]*Tabla1[[#This Row],[T.Anual]]</f>
        <v>28.75</v>
      </c>
      <c r="X109" s="15">
        <f>+Tabla1[[#This Row],[%T2]]*Tabla1[[#This Row],[T.Anual]]</f>
        <v>0</v>
      </c>
      <c r="Y109" s="15">
        <f>+Tabla1[[#This Row],[%T3]]*Tabla1[[#This Row],[T.Anual]]</f>
        <v>28.75</v>
      </c>
      <c r="Z109" s="14">
        <f>+PRODUCT(Tabla1[[#This Row],[T1 (h)]],VLOOKUP(Tabla1[[#This Row],[TIPUS PREU]],'MATRIU COSTOS'!$A$9:$M$11,2,FALSE))</f>
        <v>1015.52475</v>
      </c>
      <c r="AA109" s="14">
        <f>+PRODUCT(Tabla1[[#This Row],[T2 (h)]],VLOOKUP(Tabla1[[#This Row],[TIPUS PREU]],'MATRIU COSTOS'!$A$9:$M$11,3,FALSE))</f>
        <v>0</v>
      </c>
      <c r="AB109" s="14">
        <f>+PRODUCT(Tabla1[[#This Row],[T3 (h)]],VLOOKUP(Tabla1[[#This Row],[TIPUS PREU]],'MATRIU COSTOS'!$A$9:$M$11,4,FALSE))</f>
        <v>1117.077225</v>
      </c>
      <c r="AC109" s="22">
        <v>0</v>
      </c>
      <c r="AD109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2175.2540145000003</v>
      </c>
      <c r="AE109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2218.7590947899998</v>
      </c>
      <c r="AF109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2263.1342766858002</v>
      </c>
      <c r="AG109" s="14">
        <f>SUM(Tabla1[[#This Row],[COST 1R ANY]:[COST 4T ANY]])</f>
        <v>6657.1473859758007</v>
      </c>
      <c r="AH109" s="12">
        <f>+PRODUCT(Tabla1[[#This Row],[T1 (h)]],VLOOKUP(Tabla1[[#This Row],[TIPUS PREU]],'MATRIU COSTOS'!$A$17:$M$19,2,FALSE))</f>
        <v>0</v>
      </c>
      <c r="AI109" s="12">
        <f>+PRODUCT(Tabla1[[#This Row],[T2 (h)]],VLOOKUP(Tabla1[[#This Row],[TIPUS PREU]],'MATRIU COSTOS'!$A$17:$M$19,3,FALSE))</f>
        <v>0</v>
      </c>
      <c r="AJ109" s="12">
        <f>+PRODUCT(Tabla1[[#This Row],[T3 (h)]],VLOOKUP(Tabla1[[#This Row],[TIPUS PREU]],'MATRIU COSTOS'!$A$17:$M$19,4,FALSE))</f>
        <v>0</v>
      </c>
      <c r="AK109" s="22">
        <v>0</v>
      </c>
      <c r="AL109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109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109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109" s="12">
        <f>SUM(Tabla1[[#This Row],[OFERTA COST 1R ANY (€)]:[OFERTA COST 4T ANY (€)]])</f>
        <v>0</v>
      </c>
    </row>
    <row r="110" spans="1:41" ht="17.100000000000001" customHeight="1">
      <c r="A110" s="1">
        <v>870</v>
      </c>
      <c r="B110" s="1" t="s">
        <v>96</v>
      </c>
      <c r="C110" s="1">
        <v>21465</v>
      </c>
      <c r="D110" s="1" t="s">
        <v>182</v>
      </c>
      <c r="E110" s="1" t="s">
        <v>129</v>
      </c>
      <c r="F110" s="1" t="s">
        <v>97</v>
      </c>
      <c r="H110" s="21" t="s">
        <v>172</v>
      </c>
      <c r="I110" s="1" t="s">
        <v>26</v>
      </c>
      <c r="J110" s="1" t="s">
        <v>27</v>
      </c>
      <c r="K110" s="1" t="s">
        <v>178</v>
      </c>
      <c r="L110" s="1" t="s">
        <v>29</v>
      </c>
      <c r="M110" s="1" t="s">
        <v>125</v>
      </c>
      <c r="N110" s="1" t="s">
        <v>170</v>
      </c>
      <c r="O110" s="1" t="s">
        <v>38</v>
      </c>
      <c r="P110" s="15">
        <v>250</v>
      </c>
      <c r="Q110" s="15">
        <v>3.5</v>
      </c>
      <c r="R110" s="15">
        <f>+Tabla1[[#This Row],[Hores/acció ]]*Tabla1[[#This Row],[Nº Serveis]]</f>
        <v>875</v>
      </c>
      <c r="S110" s="16">
        <v>1</v>
      </c>
      <c r="T110" s="16">
        <v>0</v>
      </c>
      <c r="U110" s="16">
        <v>0</v>
      </c>
      <c r="V110" s="16">
        <f>+Tabla1[[#This Row],[%T3]]+Tabla1[[#This Row],[%T2]]+Tabla1[[#This Row],[%T1]]</f>
        <v>1</v>
      </c>
      <c r="W110" s="15">
        <f>+Tabla1[[#This Row],[%T1]]*Tabla1[[#This Row],[T.Anual]]</f>
        <v>875</v>
      </c>
      <c r="X110" s="15">
        <f>+Tabla1[[#This Row],[%T2]]*Tabla1[[#This Row],[T.Anual]]</f>
        <v>0</v>
      </c>
      <c r="Y110" s="15">
        <f>+Tabla1[[#This Row],[%T3]]*Tabla1[[#This Row],[T.Anual]]</f>
        <v>0</v>
      </c>
      <c r="Z110" s="14">
        <f>+PRODUCT(Tabla1[[#This Row],[T1 (h)]],VLOOKUP(Tabla1[[#This Row],[TIPUS PREU]],'MATRIU COSTOS'!$A$9:$M$11,2,FALSE))</f>
        <v>26248.424999999999</v>
      </c>
      <c r="AA110" s="14">
        <f>+PRODUCT(Tabla1[[#This Row],[T2 (h)]],VLOOKUP(Tabla1[[#This Row],[TIPUS PREU]],'MATRIU COSTOS'!$A$9:$M$11,3,FALSE))</f>
        <v>0</v>
      </c>
      <c r="AB110" s="14">
        <f>+PRODUCT(Tabla1[[#This Row],[T3 (h)]],VLOOKUP(Tabla1[[#This Row],[TIPUS PREU]],'MATRIU COSTOS'!$A$9:$M$11,4,FALSE))</f>
        <v>0</v>
      </c>
      <c r="AC110" s="22">
        <v>0</v>
      </c>
      <c r="AD110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26773.393500000002</v>
      </c>
      <c r="AE110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27308.861370000002</v>
      </c>
      <c r="AF110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27855.038597400002</v>
      </c>
      <c r="AG110" s="14">
        <f>SUM(Tabla1[[#This Row],[COST 1R ANY]:[COST 4T ANY]])</f>
        <v>81937.293467400013</v>
      </c>
      <c r="AH110" s="12">
        <f>+PRODUCT(Tabla1[[#This Row],[T1 (h)]],VLOOKUP(Tabla1[[#This Row],[TIPUS PREU]],'MATRIU COSTOS'!$A$17:$M$19,2,FALSE))</f>
        <v>0</v>
      </c>
      <c r="AI110" s="12">
        <f>+PRODUCT(Tabla1[[#This Row],[T2 (h)]],VLOOKUP(Tabla1[[#This Row],[TIPUS PREU]],'MATRIU COSTOS'!$A$17:$M$19,3,FALSE))</f>
        <v>0</v>
      </c>
      <c r="AJ110" s="12">
        <f>+PRODUCT(Tabla1[[#This Row],[T3 (h)]],VLOOKUP(Tabla1[[#This Row],[TIPUS PREU]],'MATRIU COSTOS'!$A$17:$M$19,4,FALSE))</f>
        <v>0</v>
      </c>
      <c r="AK110" s="22">
        <v>0</v>
      </c>
      <c r="AL110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110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110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110" s="12">
        <f>SUM(Tabla1[[#This Row],[OFERTA COST 1R ANY (€)]:[OFERTA COST 4T ANY (€)]])</f>
        <v>0</v>
      </c>
    </row>
    <row r="111" spans="1:41" ht="17.100000000000001" customHeight="1">
      <c r="A111" s="1">
        <v>920</v>
      </c>
      <c r="B111" s="1" t="s">
        <v>100</v>
      </c>
      <c r="C111" s="1">
        <v>21395</v>
      </c>
      <c r="D111" s="1" t="s">
        <v>119</v>
      </c>
      <c r="E111" s="1" t="s">
        <v>129</v>
      </c>
      <c r="F111" s="1" t="s">
        <v>97</v>
      </c>
      <c r="H111" s="21" t="s">
        <v>172</v>
      </c>
      <c r="I111" s="1" t="s">
        <v>26</v>
      </c>
      <c r="J111" s="1" t="s">
        <v>32</v>
      </c>
      <c r="K111" s="1" t="s">
        <v>51</v>
      </c>
      <c r="L111" s="1" t="s">
        <v>33</v>
      </c>
      <c r="M111" s="1" t="s">
        <v>56</v>
      </c>
      <c r="N111" s="1" t="s">
        <v>170</v>
      </c>
      <c r="O111" s="1" t="s">
        <v>38</v>
      </c>
      <c r="P111" s="15">
        <v>365</v>
      </c>
      <c r="Q111" s="15">
        <v>7</v>
      </c>
      <c r="R111" s="15">
        <f>+Tabla1[[#This Row],[Hores/acció ]]*Tabla1[[#This Row],[Nº Serveis]]</f>
        <v>2555</v>
      </c>
      <c r="S111" s="16">
        <v>0</v>
      </c>
      <c r="T111" s="16">
        <v>0</v>
      </c>
      <c r="U111" s="16">
        <v>1</v>
      </c>
      <c r="V111" s="16">
        <f>+Tabla1[[#This Row],[%T3]]+Tabla1[[#This Row],[%T2]]+Tabla1[[#This Row],[%T1]]</f>
        <v>1</v>
      </c>
      <c r="W111" s="15">
        <f>+Tabla1[[#This Row],[%T1]]*Tabla1[[#This Row],[T.Anual]]</f>
        <v>0</v>
      </c>
      <c r="X111" s="15">
        <f>+Tabla1[[#This Row],[%T2]]*Tabla1[[#This Row],[T.Anual]]</f>
        <v>0</v>
      </c>
      <c r="Y111" s="15">
        <f>+Tabla1[[#This Row],[%T3]]*Tabla1[[#This Row],[T.Anual]]</f>
        <v>2555</v>
      </c>
      <c r="Z111" s="14">
        <f>+PRODUCT(Tabla1[[#This Row],[T1 (h)]],VLOOKUP(Tabla1[[#This Row],[TIPUS PREU]],'MATRIU COSTOS'!$A$9:$M$11,2,FALSE))</f>
        <v>0</v>
      </c>
      <c r="AA111" s="14">
        <f>+PRODUCT(Tabla1[[#This Row],[T2 (h)]],VLOOKUP(Tabla1[[#This Row],[TIPUS PREU]],'MATRIU COSTOS'!$A$9:$M$11,3,FALSE))</f>
        <v>0</v>
      </c>
      <c r="AB111" s="14">
        <f>+PRODUCT(Tabla1[[#This Row],[T3 (h)]],VLOOKUP(Tabla1[[#This Row],[TIPUS PREU]],'MATRIU COSTOS'!$A$9:$M$11,4,FALSE))</f>
        <v>86889.980100000001</v>
      </c>
      <c r="AC111" s="22">
        <v>0</v>
      </c>
      <c r="AD111" s="22">
        <v>0</v>
      </c>
      <c r="AE111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90400.335296040008</v>
      </c>
      <c r="AF111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92208.342001960817</v>
      </c>
      <c r="AG111" s="14">
        <f>SUM(Tabla1[[#This Row],[COST 1R ANY]:[COST 4T ANY]])</f>
        <v>182608.67729800084</v>
      </c>
      <c r="AH111" s="12">
        <f>+PRODUCT(Tabla1[[#This Row],[T1 (h)]],VLOOKUP(Tabla1[[#This Row],[TIPUS PREU]],'MATRIU COSTOS'!$A$17:$M$19,2,FALSE))</f>
        <v>0</v>
      </c>
      <c r="AI111" s="12">
        <f>+PRODUCT(Tabla1[[#This Row],[T2 (h)]],VLOOKUP(Tabla1[[#This Row],[TIPUS PREU]],'MATRIU COSTOS'!$A$17:$M$19,3,FALSE))</f>
        <v>0</v>
      </c>
      <c r="AJ111" s="12">
        <f>+PRODUCT(Tabla1[[#This Row],[T3 (h)]],VLOOKUP(Tabla1[[#This Row],[TIPUS PREU]],'MATRIU COSTOS'!$A$17:$M$19,4,FALSE))</f>
        <v>0</v>
      </c>
      <c r="AK111" s="22">
        <v>0</v>
      </c>
      <c r="AL111" s="22">
        <v>0</v>
      </c>
      <c r="AM111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111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111" s="12">
        <f>SUM(Tabla1[[#This Row],[OFERTA COST 1R ANY (€)]:[OFERTA COST 4T ANY (€)]])</f>
        <v>0</v>
      </c>
    </row>
    <row r="112" spans="1:41" ht="17.100000000000001" hidden="1" customHeight="1">
      <c r="A112" s="1">
        <v>890</v>
      </c>
      <c r="B112" s="1" t="s">
        <v>96</v>
      </c>
      <c r="C112" s="1">
        <v>21476</v>
      </c>
      <c r="D112" s="1" t="s">
        <v>171</v>
      </c>
      <c r="E112" s="1" t="s">
        <v>129</v>
      </c>
      <c r="F112" s="1" t="s">
        <v>97</v>
      </c>
      <c r="H112" s="21" t="s">
        <v>173</v>
      </c>
      <c r="I112" s="1" t="s">
        <v>26</v>
      </c>
      <c r="J112" s="1" t="s">
        <v>27</v>
      </c>
      <c r="K112" s="1" t="s">
        <v>28</v>
      </c>
      <c r="L112" s="1" t="s">
        <v>29</v>
      </c>
      <c r="M112" s="1" t="s">
        <v>30</v>
      </c>
      <c r="N112" s="1" t="s">
        <v>170</v>
      </c>
      <c r="O112" s="1" t="s">
        <v>31</v>
      </c>
      <c r="P112" s="15">
        <v>1</v>
      </c>
      <c r="Q112" s="15">
        <v>112.57</v>
      </c>
      <c r="R112" s="15">
        <f>+Tabla1[[#This Row],[Hores/acció ]]*Tabla1[[#This Row],[Nº Serveis]]</f>
        <v>112.57</v>
      </c>
      <c r="S112" s="16">
        <v>0.4</v>
      </c>
      <c r="T112" s="16">
        <v>0.4</v>
      </c>
      <c r="U112" s="16">
        <v>0.2</v>
      </c>
      <c r="V112" s="16">
        <f>+Tabla1[[#This Row],[%T3]]+Tabla1[[#This Row],[%T2]]+Tabla1[[#This Row],[%T1]]</f>
        <v>1</v>
      </c>
      <c r="W112" s="15">
        <f>+Tabla1[[#This Row],[%T1]]*Tabla1[[#This Row],[T.Anual]]</f>
        <v>45.027999999999999</v>
      </c>
      <c r="X112" s="15">
        <f>+Tabla1[[#This Row],[%T2]]*Tabla1[[#This Row],[T.Anual]]</f>
        <v>45.027999999999999</v>
      </c>
      <c r="Y112" s="15">
        <f>+Tabla1[[#This Row],[%T3]]*Tabla1[[#This Row],[T.Anual]]</f>
        <v>22.513999999999999</v>
      </c>
      <c r="Z112" s="14">
        <f>+PRODUCT(Tabla1[[#This Row],[T1 (h)]],VLOOKUP(Tabla1[[#This Row],[TIPUS PREU]],'MATRIU COSTOS'!$A$9:$M$11,2,FALSE))</f>
        <v>1350.7589496000001</v>
      </c>
      <c r="AA112" s="14">
        <f>+PRODUCT(Tabla1[[#This Row],[T2 (h)]],VLOOKUP(Tabla1[[#This Row],[TIPUS PREU]],'MATRIU COSTOS'!$A$9:$M$11,3,FALSE))</f>
        <v>1350.7589496000001</v>
      </c>
      <c r="AB112" s="14">
        <f>+PRODUCT(Tabla1[[#This Row],[T3 (h)]],VLOOKUP(Tabla1[[#This Row],[TIPUS PREU]],'MATRIU COSTOS'!$A$9:$M$11,4,FALSE))</f>
        <v>742.9174222800001</v>
      </c>
      <c r="AC112" s="22">
        <v>0</v>
      </c>
      <c r="AD112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3513.3240279095999</v>
      </c>
      <c r="AE112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3583.5905084677925</v>
      </c>
      <c r="AF112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3655.2623186371479</v>
      </c>
      <c r="AG112" s="14">
        <f>SUM(Tabla1[[#This Row],[COST 1R ANY]:[COST 4T ANY]])</f>
        <v>10752.176855014541</v>
      </c>
      <c r="AH112" s="12">
        <f>+PRODUCT(Tabla1[[#This Row],[T1 (h)]],VLOOKUP(Tabla1[[#This Row],[TIPUS PREU]],'MATRIU COSTOS'!$A$17:$M$19,2,FALSE))</f>
        <v>0</v>
      </c>
      <c r="AI112" s="12">
        <f>+PRODUCT(Tabla1[[#This Row],[T2 (h)]],VLOOKUP(Tabla1[[#This Row],[TIPUS PREU]],'MATRIU COSTOS'!$A$17:$M$19,3,FALSE))</f>
        <v>0</v>
      </c>
      <c r="AJ112" s="12">
        <f>+PRODUCT(Tabla1[[#This Row],[T3 (h)]],VLOOKUP(Tabla1[[#This Row],[TIPUS PREU]],'MATRIU COSTOS'!$A$17:$M$19,4,FALSE))</f>
        <v>0</v>
      </c>
      <c r="AK112" s="22">
        <v>0</v>
      </c>
      <c r="AL112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112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112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112" s="12">
        <f>SUM(Tabla1[[#This Row],[OFERTA COST 1R ANY (€)]:[OFERTA COST 4T ANY (€)]])</f>
        <v>0</v>
      </c>
    </row>
    <row r="113" spans="1:41" ht="17.100000000000001" customHeight="1">
      <c r="A113" s="1">
        <v>880</v>
      </c>
      <c r="B113" s="1" t="s">
        <v>96</v>
      </c>
      <c r="C113" s="1">
        <v>21399</v>
      </c>
      <c r="D113" s="1" t="s">
        <v>118</v>
      </c>
      <c r="E113" s="1" t="s">
        <v>129</v>
      </c>
      <c r="F113" s="1" t="s">
        <v>97</v>
      </c>
      <c r="H113" s="21" t="s">
        <v>173</v>
      </c>
      <c r="I113" s="1" t="s">
        <v>26</v>
      </c>
      <c r="J113" s="1" t="s">
        <v>27</v>
      </c>
      <c r="K113" s="1" t="s">
        <v>130</v>
      </c>
      <c r="L113" s="1" t="s">
        <v>29</v>
      </c>
      <c r="M113" s="1" t="s">
        <v>41</v>
      </c>
      <c r="N113" s="1" t="s">
        <v>170</v>
      </c>
      <c r="O113" s="1" t="s">
        <v>38</v>
      </c>
      <c r="P113" s="15">
        <v>250</v>
      </c>
      <c r="Q113" s="15">
        <v>5</v>
      </c>
      <c r="R113" s="15">
        <f>+Tabla1[[#This Row],[Hores/acció ]]*Tabla1[[#This Row],[Nº Serveis]]</f>
        <v>1250</v>
      </c>
      <c r="S113" s="16">
        <v>0</v>
      </c>
      <c r="T113" s="16">
        <v>0</v>
      </c>
      <c r="U113" s="16">
        <v>1</v>
      </c>
      <c r="V113" s="16">
        <f>+Tabla1[[#This Row],[%T3]]+Tabla1[[#This Row],[%T2]]+Tabla1[[#This Row],[%T1]]</f>
        <v>1</v>
      </c>
      <c r="W113" s="15">
        <f>+Tabla1[[#This Row],[%T1]]*Tabla1[[#This Row],[T.Anual]]</f>
        <v>0</v>
      </c>
      <c r="X113" s="15">
        <f>+Tabla1[[#This Row],[%T2]]*Tabla1[[#This Row],[T.Anual]]</f>
        <v>0</v>
      </c>
      <c r="Y113" s="15">
        <f>+Tabla1[[#This Row],[%T3]]*Tabla1[[#This Row],[T.Anual]]</f>
        <v>1250</v>
      </c>
      <c r="Z113" s="14">
        <f>+PRODUCT(Tabla1[[#This Row],[T1 (h)]],VLOOKUP(Tabla1[[#This Row],[TIPUS PREU]],'MATRIU COSTOS'!$A$9:$M$11,2,FALSE))</f>
        <v>0</v>
      </c>
      <c r="AA113" s="14">
        <f>+PRODUCT(Tabla1[[#This Row],[T2 (h)]],VLOOKUP(Tabla1[[#This Row],[TIPUS PREU]],'MATRIU COSTOS'!$A$9:$M$11,3,FALSE))</f>
        <v>0</v>
      </c>
      <c r="AB113" s="14">
        <f>+PRODUCT(Tabla1[[#This Row],[T3 (h)]],VLOOKUP(Tabla1[[#This Row],[TIPUS PREU]],'MATRIU COSTOS'!$A$9:$M$11,4,FALSE))</f>
        <v>41247.525000000001</v>
      </c>
      <c r="AC113" s="22">
        <v>0</v>
      </c>
      <c r="AD113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42072.475500000008</v>
      </c>
      <c r="AE113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42913.925010000006</v>
      </c>
      <c r="AF113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43772.203510200008</v>
      </c>
      <c r="AG113" s="14">
        <f>SUM(Tabla1[[#This Row],[COST 1R ANY]:[COST 4T ANY]])</f>
        <v>128758.60402020001</v>
      </c>
      <c r="AH113" s="12">
        <f>+PRODUCT(Tabla1[[#This Row],[T1 (h)]],VLOOKUP(Tabla1[[#This Row],[TIPUS PREU]],'MATRIU COSTOS'!$A$17:$M$19,2,FALSE))</f>
        <v>0</v>
      </c>
      <c r="AI113" s="12">
        <f>+PRODUCT(Tabla1[[#This Row],[T2 (h)]],VLOOKUP(Tabla1[[#This Row],[TIPUS PREU]],'MATRIU COSTOS'!$A$17:$M$19,3,FALSE))</f>
        <v>0</v>
      </c>
      <c r="AJ113" s="12">
        <f>+PRODUCT(Tabla1[[#This Row],[T3 (h)]],VLOOKUP(Tabla1[[#This Row],[TIPUS PREU]],'MATRIU COSTOS'!$A$17:$M$19,4,FALSE))</f>
        <v>0</v>
      </c>
      <c r="AK113" s="22">
        <v>0</v>
      </c>
      <c r="AL113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113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113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113" s="12">
        <f>SUM(Tabla1[[#This Row],[OFERTA COST 1R ANY (€)]:[OFERTA COST 4T ANY (€)]])</f>
        <v>0</v>
      </c>
    </row>
    <row r="114" spans="1:41" ht="17.100000000000001" customHeight="1">
      <c r="A114" s="1">
        <v>870</v>
      </c>
      <c r="B114" s="1" t="s">
        <v>96</v>
      </c>
      <c r="C114" s="1">
        <v>21465</v>
      </c>
      <c r="D114" s="1" t="s">
        <v>182</v>
      </c>
      <c r="E114" s="1" t="s">
        <v>129</v>
      </c>
      <c r="F114" s="1" t="s">
        <v>97</v>
      </c>
      <c r="H114" s="21" t="s">
        <v>173</v>
      </c>
      <c r="I114" s="1" t="s">
        <v>26</v>
      </c>
      <c r="J114" s="1" t="s">
        <v>27</v>
      </c>
      <c r="K114" s="1" t="s">
        <v>51</v>
      </c>
      <c r="L114" s="1" t="s">
        <v>29</v>
      </c>
      <c r="M114" s="1" t="s">
        <v>52</v>
      </c>
      <c r="N114" s="1" t="s">
        <v>170</v>
      </c>
      <c r="O114" s="1" t="s">
        <v>38</v>
      </c>
      <c r="P114" s="15">
        <v>365</v>
      </c>
      <c r="Q114" s="15">
        <v>5</v>
      </c>
      <c r="R114" s="15">
        <f>+Tabla1[[#This Row],[Hores/acció ]]*Tabla1[[#This Row],[Nº Serveis]]</f>
        <v>1825</v>
      </c>
      <c r="S114" s="16">
        <v>0</v>
      </c>
      <c r="T114" s="16">
        <v>1</v>
      </c>
      <c r="U114" s="16">
        <v>0</v>
      </c>
      <c r="V114" s="16">
        <f>+Tabla1[[#This Row],[%T3]]+Tabla1[[#This Row],[%T2]]+Tabla1[[#This Row],[%T1]]</f>
        <v>1</v>
      </c>
      <c r="W114" s="15">
        <f>+Tabla1[[#This Row],[%T1]]*Tabla1[[#This Row],[T.Anual]]</f>
        <v>0</v>
      </c>
      <c r="X114" s="15">
        <f>+Tabla1[[#This Row],[%T2]]*Tabla1[[#This Row],[T.Anual]]</f>
        <v>1825</v>
      </c>
      <c r="Y114" s="15">
        <f>+Tabla1[[#This Row],[%T3]]*Tabla1[[#This Row],[T.Anual]]</f>
        <v>0</v>
      </c>
      <c r="Z114" s="14">
        <f>+PRODUCT(Tabla1[[#This Row],[T1 (h)]],VLOOKUP(Tabla1[[#This Row],[TIPUS PREU]],'MATRIU COSTOS'!$A$9:$M$11,2,FALSE))</f>
        <v>0</v>
      </c>
      <c r="AA114" s="14">
        <f>+PRODUCT(Tabla1[[#This Row],[T2 (h)]],VLOOKUP(Tabla1[[#This Row],[TIPUS PREU]],'MATRIU COSTOS'!$A$9:$M$11,3,FALSE))</f>
        <v>54746.715000000004</v>
      </c>
      <c r="AB114" s="14">
        <f>+PRODUCT(Tabla1[[#This Row],[T3 (h)]],VLOOKUP(Tabla1[[#This Row],[TIPUS PREU]],'MATRIU COSTOS'!$A$9:$M$11,4,FALSE))</f>
        <v>0</v>
      </c>
      <c r="AC114" s="22">
        <v>0</v>
      </c>
      <c r="AD114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55841.649300000005</v>
      </c>
      <c r="AE114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56958.482286000006</v>
      </c>
      <c r="AF114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58097.65193172</v>
      </c>
      <c r="AG114" s="14">
        <f>SUM(Tabla1[[#This Row],[COST 1R ANY]:[COST 4T ANY]])</f>
        <v>170897.78351772</v>
      </c>
      <c r="AH114" s="12">
        <f>+PRODUCT(Tabla1[[#This Row],[T1 (h)]],VLOOKUP(Tabla1[[#This Row],[TIPUS PREU]],'MATRIU COSTOS'!$A$17:$M$19,2,FALSE))</f>
        <v>0</v>
      </c>
      <c r="AI114" s="12">
        <f>+PRODUCT(Tabla1[[#This Row],[T2 (h)]],VLOOKUP(Tabla1[[#This Row],[TIPUS PREU]],'MATRIU COSTOS'!$A$17:$M$19,3,FALSE))</f>
        <v>0</v>
      </c>
      <c r="AJ114" s="12">
        <f>+PRODUCT(Tabla1[[#This Row],[T3 (h)]],VLOOKUP(Tabla1[[#This Row],[TIPUS PREU]],'MATRIU COSTOS'!$A$17:$M$19,4,FALSE))</f>
        <v>0</v>
      </c>
      <c r="AK114" s="22">
        <v>0</v>
      </c>
      <c r="AL114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114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114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114" s="12">
        <f>SUM(Tabla1[[#This Row],[OFERTA COST 1R ANY (€)]:[OFERTA COST 4T ANY (€)]])</f>
        <v>0</v>
      </c>
    </row>
    <row r="115" spans="1:41" ht="17.100000000000001" customHeight="1">
      <c r="A115" s="1">
        <v>870</v>
      </c>
      <c r="B115" s="1" t="s">
        <v>96</v>
      </c>
      <c r="C115" s="1">
        <v>21465</v>
      </c>
      <c r="D115" s="1" t="s">
        <v>182</v>
      </c>
      <c r="E115" s="1" t="s">
        <v>129</v>
      </c>
      <c r="F115" s="1" t="s">
        <v>97</v>
      </c>
      <c r="H115" s="21" t="s">
        <v>173</v>
      </c>
      <c r="I115" s="1" t="s">
        <v>26</v>
      </c>
      <c r="J115" s="1" t="s">
        <v>27</v>
      </c>
      <c r="K115" s="1" t="s">
        <v>53</v>
      </c>
      <c r="L115" s="1" t="s">
        <v>29</v>
      </c>
      <c r="M115" s="1" t="s">
        <v>54</v>
      </c>
      <c r="N115" s="1" t="s">
        <v>170</v>
      </c>
      <c r="O115" s="1" t="s">
        <v>38</v>
      </c>
      <c r="P115" s="15">
        <v>365</v>
      </c>
      <c r="Q115" s="15">
        <v>5</v>
      </c>
      <c r="R115" s="15">
        <f>+Tabla1[[#This Row],[Hores/acció ]]*Tabla1[[#This Row],[Nº Serveis]]</f>
        <v>1825</v>
      </c>
      <c r="S115" s="16">
        <v>0</v>
      </c>
      <c r="T115" s="16">
        <v>1</v>
      </c>
      <c r="U115" s="16">
        <v>0</v>
      </c>
      <c r="V115" s="16">
        <f>+Tabla1[[#This Row],[%T3]]+Tabla1[[#This Row],[%T2]]+Tabla1[[#This Row],[%T1]]</f>
        <v>1</v>
      </c>
      <c r="W115" s="15">
        <f>+Tabla1[[#This Row],[%T1]]*Tabla1[[#This Row],[T.Anual]]</f>
        <v>0</v>
      </c>
      <c r="X115" s="15">
        <f>+Tabla1[[#This Row],[%T2]]*Tabla1[[#This Row],[T.Anual]]</f>
        <v>1825</v>
      </c>
      <c r="Y115" s="15">
        <f>+Tabla1[[#This Row],[%T3]]*Tabla1[[#This Row],[T.Anual]]</f>
        <v>0</v>
      </c>
      <c r="Z115" s="14">
        <f>+PRODUCT(Tabla1[[#This Row],[T1 (h)]],VLOOKUP(Tabla1[[#This Row],[TIPUS PREU]],'MATRIU COSTOS'!$A$9:$M$11,2,FALSE))</f>
        <v>0</v>
      </c>
      <c r="AA115" s="14">
        <f>+PRODUCT(Tabla1[[#This Row],[T2 (h)]],VLOOKUP(Tabla1[[#This Row],[TIPUS PREU]],'MATRIU COSTOS'!$A$9:$M$11,3,FALSE))</f>
        <v>54746.715000000004</v>
      </c>
      <c r="AB115" s="14">
        <f>+PRODUCT(Tabla1[[#This Row],[T3 (h)]],VLOOKUP(Tabla1[[#This Row],[TIPUS PREU]],'MATRIU COSTOS'!$A$9:$M$11,4,FALSE))</f>
        <v>0</v>
      </c>
      <c r="AC115" s="22">
        <v>0</v>
      </c>
      <c r="AD115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55841.649300000005</v>
      </c>
      <c r="AE115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56958.482286000006</v>
      </c>
      <c r="AF115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58097.65193172</v>
      </c>
      <c r="AG115" s="14">
        <f>SUM(Tabla1[[#This Row],[COST 1R ANY]:[COST 4T ANY]])</f>
        <v>170897.78351772</v>
      </c>
      <c r="AH115" s="12">
        <f>+PRODUCT(Tabla1[[#This Row],[T1 (h)]],VLOOKUP(Tabla1[[#This Row],[TIPUS PREU]],'MATRIU COSTOS'!$A$17:$M$19,2,FALSE))</f>
        <v>0</v>
      </c>
      <c r="AI115" s="12">
        <f>+PRODUCT(Tabla1[[#This Row],[T2 (h)]],VLOOKUP(Tabla1[[#This Row],[TIPUS PREU]],'MATRIU COSTOS'!$A$17:$M$19,3,FALSE))</f>
        <v>0</v>
      </c>
      <c r="AJ115" s="12">
        <f>+PRODUCT(Tabla1[[#This Row],[T3 (h)]],VLOOKUP(Tabla1[[#This Row],[TIPUS PREU]],'MATRIU COSTOS'!$A$17:$M$19,4,FALSE))</f>
        <v>0</v>
      </c>
      <c r="AK115" s="22">
        <v>0</v>
      </c>
      <c r="AL115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115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115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115" s="12">
        <f>SUM(Tabla1[[#This Row],[OFERTA COST 1R ANY (€)]:[OFERTA COST 4T ANY (€)]])</f>
        <v>0</v>
      </c>
    </row>
    <row r="116" spans="1:41" ht="17.100000000000001" customHeight="1">
      <c r="A116" s="1">
        <v>870</v>
      </c>
      <c r="B116" s="1" t="s">
        <v>96</v>
      </c>
      <c r="C116" s="1">
        <v>21465</v>
      </c>
      <c r="D116" s="1" t="s">
        <v>182</v>
      </c>
      <c r="E116" s="1" t="s">
        <v>129</v>
      </c>
      <c r="F116" s="1" t="s">
        <v>97</v>
      </c>
      <c r="H116" s="21" t="s">
        <v>173</v>
      </c>
      <c r="I116" s="1" t="s">
        <v>26</v>
      </c>
      <c r="J116" s="1" t="s">
        <v>27</v>
      </c>
      <c r="K116" s="1" t="s">
        <v>174</v>
      </c>
      <c r="L116" s="1" t="s">
        <v>33</v>
      </c>
      <c r="M116" s="1" t="s">
        <v>37</v>
      </c>
      <c r="N116" s="1" t="s">
        <v>170</v>
      </c>
      <c r="O116" s="1" t="s">
        <v>38</v>
      </c>
      <c r="P116" s="15">
        <v>365</v>
      </c>
      <c r="Q116" s="15">
        <v>3</v>
      </c>
      <c r="R116" s="15">
        <f>+Tabla1[[#This Row],[Hores/acció ]]*Tabla1[[#This Row],[Nº Serveis]]</f>
        <v>1095</v>
      </c>
      <c r="S116" s="16">
        <v>0.5</v>
      </c>
      <c r="T116" s="16">
        <v>0.5</v>
      </c>
      <c r="U116" s="16">
        <v>0</v>
      </c>
      <c r="V116" s="16">
        <f>+Tabla1[[#This Row],[%T3]]+Tabla1[[#This Row],[%T2]]+Tabla1[[#This Row],[%T1]]</f>
        <v>1</v>
      </c>
      <c r="W116" s="15">
        <f>+Tabla1[[#This Row],[%T1]]*Tabla1[[#This Row],[T.Anual]]</f>
        <v>547.5</v>
      </c>
      <c r="X116" s="15">
        <f>+Tabla1[[#This Row],[%T2]]*Tabla1[[#This Row],[T.Anual]]</f>
        <v>547.5</v>
      </c>
      <c r="Y116" s="15">
        <f>+Tabla1[[#This Row],[%T3]]*Tabla1[[#This Row],[T.Anual]]</f>
        <v>0</v>
      </c>
      <c r="Z116" s="14">
        <f>+PRODUCT(Tabla1[[#This Row],[T1 (h)]],VLOOKUP(Tabla1[[#This Row],[TIPUS PREU]],'MATRIU COSTOS'!$A$9:$M$11,2,FALSE))</f>
        <v>16926.619500000001</v>
      </c>
      <c r="AA116" s="14">
        <f>+PRODUCT(Tabla1[[#This Row],[T2 (h)]],VLOOKUP(Tabla1[[#This Row],[TIPUS PREU]],'MATRIU COSTOS'!$A$9:$M$11,3,FALSE))</f>
        <v>16926.619500000001</v>
      </c>
      <c r="AB116" s="14">
        <f>+PRODUCT(Tabla1[[#This Row],[T3 (h)]],VLOOKUP(Tabla1[[#This Row],[TIPUS PREU]],'MATRIU COSTOS'!$A$9:$M$11,4,FALSE))</f>
        <v>0</v>
      </c>
      <c r="AC116" s="22">
        <v>0</v>
      </c>
      <c r="AD116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34530.303780000002</v>
      </c>
      <c r="AE116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35220.909855600003</v>
      </c>
      <c r="AF116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35925.328052712008</v>
      </c>
      <c r="AG116" s="14">
        <f>SUM(Tabla1[[#This Row],[COST 1R ANY]:[COST 4T ANY]])</f>
        <v>105676.54168831201</v>
      </c>
      <c r="AH116" s="12">
        <f>+PRODUCT(Tabla1[[#This Row],[T1 (h)]],VLOOKUP(Tabla1[[#This Row],[TIPUS PREU]],'MATRIU COSTOS'!$A$17:$M$19,2,FALSE))</f>
        <v>0</v>
      </c>
      <c r="AI116" s="12">
        <f>+PRODUCT(Tabla1[[#This Row],[T2 (h)]],VLOOKUP(Tabla1[[#This Row],[TIPUS PREU]],'MATRIU COSTOS'!$A$17:$M$19,3,FALSE))</f>
        <v>0</v>
      </c>
      <c r="AJ116" s="12">
        <f>+PRODUCT(Tabla1[[#This Row],[T3 (h)]],VLOOKUP(Tabla1[[#This Row],[TIPUS PREU]],'MATRIU COSTOS'!$A$17:$M$19,4,FALSE))</f>
        <v>0</v>
      </c>
      <c r="AK116" s="22">
        <v>0</v>
      </c>
      <c r="AL116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116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116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116" s="12">
        <f>SUM(Tabla1[[#This Row],[OFERTA COST 1R ANY (€)]:[OFERTA COST 4T ANY (€)]])</f>
        <v>0</v>
      </c>
    </row>
    <row r="117" spans="1:41" ht="17.100000000000001" customHeight="1">
      <c r="A117" s="1">
        <v>870</v>
      </c>
      <c r="B117" s="1" t="s">
        <v>96</v>
      </c>
      <c r="C117" s="1">
        <v>21465</v>
      </c>
      <c r="D117" s="1" t="s">
        <v>182</v>
      </c>
      <c r="E117" s="1" t="s">
        <v>129</v>
      </c>
      <c r="F117" s="1" t="s">
        <v>97</v>
      </c>
      <c r="H117" s="21" t="s">
        <v>173</v>
      </c>
      <c r="I117" s="1" t="s">
        <v>26</v>
      </c>
      <c r="J117" s="1" t="s">
        <v>27</v>
      </c>
      <c r="K117" s="1" t="s">
        <v>59</v>
      </c>
      <c r="L117" s="1" t="s">
        <v>60</v>
      </c>
      <c r="M117" s="1" t="s">
        <v>61</v>
      </c>
      <c r="N117" s="1" t="s">
        <v>170</v>
      </c>
      <c r="O117" s="1" t="s">
        <v>38</v>
      </c>
      <c r="P117" s="15">
        <v>250</v>
      </c>
      <c r="Q117" s="15">
        <v>0.5</v>
      </c>
      <c r="R117" s="15">
        <f>+Tabla1[[#This Row],[Hores/acció ]]*Tabla1[[#This Row],[Nº Serveis]]</f>
        <v>125</v>
      </c>
      <c r="S117" s="16">
        <v>0.5</v>
      </c>
      <c r="T117" s="16">
        <v>0</v>
      </c>
      <c r="U117" s="16">
        <v>0.5</v>
      </c>
      <c r="V117" s="16">
        <f>+Tabla1[[#This Row],[%T3]]+Tabla1[[#This Row],[%T2]]+Tabla1[[#This Row],[%T1]]</f>
        <v>1</v>
      </c>
      <c r="W117" s="15">
        <f>+Tabla1[[#This Row],[%T1]]*Tabla1[[#This Row],[T.Anual]]</f>
        <v>62.5</v>
      </c>
      <c r="X117" s="15">
        <f>+Tabla1[[#This Row],[%T2]]*Tabla1[[#This Row],[T.Anual]]</f>
        <v>0</v>
      </c>
      <c r="Y117" s="15">
        <f>+Tabla1[[#This Row],[%T3]]*Tabla1[[#This Row],[T.Anual]]</f>
        <v>62.5</v>
      </c>
      <c r="Z117" s="14">
        <f>+PRODUCT(Tabla1[[#This Row],[T1 (h)]],VLOOKUP(Tabla1[[#This Row],[TIPUS PREU]],'MATRIU COSTOS'!$A$9:$M$11,2,FALSE))</f>
        <v>2207.6624999999999</v>
      </c>
      <c r="AA117" s="14">
        <f>+PRODUCT(Tabla1[[#This Row],[T2 (h)]],VLOOKUP(Tabla1[[#This Row],[TIPUS PREU]],'MATRIU COSTOS'!$A$9:$M$11,3,FALSE))</f>
        <v>0</v>
      </c>
      <c r="AB117" s="14">
        <f>+PRODUCT(Tabla1[[#This Row],[T3 (h)]],VLOOKUP(Tabla1[[#This Row],[TIPUS PREU]],'MATRIU COSTOS'!$A$9:$M$11,4,FALSE))</f>
        <v>2428.42875</v>
      </c>
      <c r="AC117" s="22">
        <v>0</v>
      </c>
      <c r="AD117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4728.813075</v>
      </c>
      <c r="AE117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4823.3893365000004</v>
      </c>
      <c r="AF117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4919.8571232300001</v>
      </c>
      <c r="AG117" s="14">
        <f>SUM(Tabla1[[#This Row],[COST 1R ANY]:[COST 4T ANY]])</f>
        <v>14472.05953473</v>
      </c>
      <c r="AH117" s="12">
        <f>+PRODUCT(Tabla1[[#This Row],[T1 (h)]],VLOOKUP(Tabla1[[#This Row],[TIPUS PREU]],'MATRIU COSTOS'!$A$17:$M$19,2,FALSE))</f>
        <v>0</v>
      </c>
      <c r="AI117" s="12">
        <f>+PRODUCT(Tabla1[[#This Row],[T2 (h)]],VLOOKUP(Tabla1[[#This Row],[TIPUS PREU]],'MATRIU COSTOS'!$A$17:$M$19,3,FALSE))</f>
        <v>0</v>
      </c>
      <c r="AJ117" s="12">
        <f>+PRODUCT(Tabla1[[#This Row],[T3 (h)]],VLOOKUP(Tabla1[[#This Row],[TIPUS PREU]],'MATRIU COSTOS'!$A$17:$M$19,4,FALSE))</f>
        <v>0</v>
      </c>
      <c r="AK117" s="22">
        <v>0</v>
      </c>
      <c r="AL117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117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117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117" s="12">
        <f>SUM(Tabla1[[#This Row],[OFERTA COST 1R ANY (€)]:[OFERTA COST 4T ANY (€)]])</f>
        <v>0</v>
      </c>
    </row>
    <row r="118" spans="1:41" ht="17.100000000000001" customHeight="1">
      <c r="A118" s="1">
        <v>870</v>
      </c>
      <c r="B118" s="1" t="s">
        <v>96</v>
      </c>
      <c r="C118" s="1">
        <v>21465</v>
      </c>
      <c r="D118" s="1" t="s">
        <v>182</v>
      </c>
      <c r="E118" s="1" t="s">
        <v>129</v>
      </c>
      <c r="F118" s="1" t="s">
        <v>97</v>
      </c>
      <c r="H118" s="21" t="s">
        <v>173</v>
      </c>
      <c r="I118" s="1" t="s">
        <v>26</v>
      </c>
      <c r="J118" s="1" t="s">
        <v>27</v>
      </c>
      <c r="K118" s="1" t="s">
        <v>59</v>
      </c>
      <c r="L118" s="1" t="s">
        <v>60</v>
      </c>
      <c r="M118" s="1" t="s">
        <v>62</v>
      </c>
      <c r="N118" s="1" t="s">
        <v>170</v>
      </c>
      <c r="O118" s="1" t="s">
        <v>46</v>
      </c>
      <c r="P118" s="15">
        <v>115</v>
      </c>
      <c r="Q118" s="15">
        <v>0.5</v>
      </c>
      <c r="R118" s="15">
        <f>+Tabla1[[#This Row],[Hores/acció ]]*Tabla1[[#This Row],[Nº Serveis]]</f>
        <v>57.5</v>
      </c>
      <c r="S118" s="16">
        <v>0.5</v>
      </c>
      <c r="T118" s="16">
        <v>0</v>
      </c>
      <c r="U118" s="16">
        <v>0.5</v>
      </c>
      <c r="V118" s="16">
        <f>+Tabla1[[#This Row],[%T3]]+Tabla1[[#This Row],[%T2]]+Tabla1[[#This Row],[%T1]]</f>
        <v>1</v>
      </c>
      <c r="W118" s="15">
        <f>+Tabla1[[#This Row],[%T1]]*Tabla1[[#This Row],[T.Anual]]</f>
        <v>28.75</v>
      </c>
      <c r="X118" s="15">
        <f>+Tabla1[[#This Row],[%T2]]*Tabla1[[#This Row],[T.Anual]]</f>
        <v>0</v>
      </c>
      <c r="Y118" s="15">
        <f>+Tabla1[[#This Row],[%T3]]*Tabla1[[#This Row],[T.Anual]]</f>
        <v>28.75</v>
      </c>
      <c r="Z118" s="14">
        <f>+PRODUCT(Tabla1[[#This Row],[T1 (h)]],VLOOKUP(Tabla1[[#This Row],[TIPUS PREU]],'MATRIU COSTOS'!$A$9:$M$11,2,FALSE))</f>
        <v>1015.52475</v>
      </c>
      <c r="AA118" s="14">
        <f>+PRODUCT(Tabla1[[#This Row],[T2 (h)]],VLOOKUP(Tabla1[[#This Row],[TIPUS PREU]],'MATRIU COSTOS'!$A$9:$M$11,3,FALSE))</f>
        <v>0</v>
      </c>
      <c r="AB118" s="14">
        <f>+PRODUCT(Tabla1[[#This Row],[T3 (h)]],VLOOKUP(Tabla1[[#This Row],[TIPUS PREU]],'MATRIU COSTOS'!$A$9:$M$11,4,FALSE))</f>
        <v>1117.077225</v>
      </c>
      <c r="AC118" s="22">
        <v>0</v>
      </c>
      <c r="AD118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2175.2540145000003</v>
      </c>
      <c r="AE118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2218.7590947899998</v>
      </c>
      <c r="AF118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2263.1342766858002</v>
      </c>
      <c r="AG118" s="14">
        <f>SUM(Tabla1[[#This Row],[COST 1R ANY]:[COST 4T ANY]])</f>
        <v>6657.1473859758007</v>
      </c>
      <c r="AH118" s="12">
        <f>+PRODUCT(Tabla1[[#This Row],[T1 (h)]],VLOOKUP(Tabla1[[#This Row],[TIPUS PREU]],'MATRIU COSTOS'!$A$17:$M$19,2,FALSE))</f>
        <v>0</v>
      </c>
      <c r="AI118" s="12">
        <f>+PRODUCT(Tabla1[[#This Row],[T2 (h)]],VLOOKUP(Tabla1[[#This Row],[TIPUS PREU]],'MATRIU COSTOS'!$A$17:$M$19,3,FALSE))</f>
        <v>0</v>
      </c>
      <c r="AJ118" s="12">
        <f>+PRODUCT(Tabla1[[#This Row],[T3 (h)]],VLOOKUP(Tabla1[[#This Row],[TIPUS PREU]],'MATRIU COSTOS'!$A$17:$M$19,4,FALSE))</f>
        <v>0</v>
      </c>
      <c r="AK118" s="22">
        <v>0</v>
      </c>
      <c r="AL118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118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118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118" s="12">
        <f>SUM(Tabla1[[#This Row],[OFERTA COST 1R ANY (€)]:[OFERTA COST 4T ANY (€)]])</f>
        <v>0</v>
      </c>
    </row>
    <row r="119" spans="1:41" ht="17.100000000000001" customHeight="1">
      <c r="A119" s="1">
        <v>870</v>
      </c>
      <c r="B119" s="1" t="s">
        <v>96</v>
      </c>
      <c r="C119" s="1">
        <v>21465</v>
      </c>
      <c r="D119" s="1" t="s">
        <v>182</v>
      </c>
      <c r="E119" s="1" t="s">
        <v>129</v>
      </c>
      <c r="F119" s="1" t="s">
        <v>97</v>
      </c>
      <c r="H119" s="21" t="s">
        <v>173</v>
      </c>
      <c r="I119" s="1" t="s">
        <v>26</v>
      </c>
      <c r="J119" s="1" t="s">
        <v>27</v>
      </c>
      <c r="K119" s="1" t="s">
        <v>178</v>
      </c>
      <c r="L119" s="1" t="s">
        <v>29</v>
      </c>
      <c r="M119" s="1" t="s">
        <v>125</v>
      </c>
      <c r="N119" s="1" t="s">
        <v>170</v>
      </c>
      <c r="O119" s="1" t="s">
        <v>38</v>
      </c>
      <c r="P119" s="15">
        <v>250</v>
      </c>
      <c r="Q119" s="15">
        <v>3.5</v>
      </c>
      <c r="R119" s="15">
        <f>+Tabla1[[#This Row],[Hores/acció ]]*Tabla1[[#This Row],[Nº Serveis]]</f>
        <v>875</v>
      </c>
      <c r="S119" s="16">
        <v>1</v>
      </c>
      <c r="T119" s="16">
        <v>0</v>
      </c>
      <c r="U119" s="16">
        <v>0</v>
      </c>
      <c r="V119" s="16">
        <f>+Tabla1[[#This Row],[%T3]]+Tabla1[[#This Row],[%T2]]+Tabla1[[#This Row],[%T1]]</f>
        <v>1</v>
      </c>
      <c r="W119" s="15">
        <f>+Tabla1[[#This Row],[%T1]]*Tabla1[[#This Row],[T.Anual]]</f>
        <v>875</v>
      </c>
      <c r="X119" s="15">
        <f>+Tabla1[[#This Row],[%T2]]*Tabla1[[#This Row],[T.Anual]]</f>
        <v>0</v>
      </c>
      <c r="Y119" s="15">
        <f>+Tabla1[[#This Row],[%T3]]*Tabla1[[#This Row],[T.Anual]]</f>
        <v>0</v>
      </c>
      <c r="Z119" s="14">
        <f>+PRODUCT(Tabla1[[#This Row],[T1 (h)]],VLOOKUP(Tabla1[[#This Row],[TIPUS PREU]],'MATRIU COSTOS'!$A$9:$M$11,2,FALSE))</f>
        <v>26248.424999999999</v>
      </c>
      <c r="AA119" s="14">
        <f>+PRODUCT(Tabla1[[#This Row],[T2 (h)]],VLOOKUP(Tabla1[[#This Row],[TIPUS PREU]],'MATRIU COSTOS'!$A$9:$M$11,3,FALSE))</f>
        <v>0</v>
      </c>
      <c r="AB119" s="14">
        <f>+PRODUCT(Tabla1[[#This Row],[T3 (h)]],VLOOKUP(Tabla1[[#This Row],[TIPUS PREU]],'MATRIU COSTOS'!$A$9:$M$11,4,FALSE))</f>
        <v>0</v>
      </c>
      <c r="AC119" s="22">
        <v>0</v>
      </c>
      <c r="AD119" s="14">
        <f>+PRODUCT(Tabla1[[#This Row],[T1 (h)]],VLOOKUP(Tabla1[[#This Row],[TIPUS PREU]],'MATRIU COSTOS'!$A$9:$M$11,5,FALSE))+PRODUCT(Tabla1[[#This Row],[T2 (h)]],VLOOKUP(Tabla1[[#This Row],[TIPUS PREU]],'MATRIU COSTOS'!$A$9:$M$11,6,FALSE))+PRODUCT(Tabla1[[#This Row],[T3 (h)]],VLOOKUP(Tabla1[[#This Row],[TIPUS PREU]],'MATRIU COSTOS'!$A$9:$M$11,7,FALSE))</f>
        <v>26773.393500000002</v>
      </c>
      <c r="AE119" s="14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27308.861370000002</v>
      </c>
      <c r="AF119" s="14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27855.038597400002</v>
      </c>
      <c r="AG119" s="14">
        <f>SUM(Tabla1[[#This Row],[COST 1R ANY]:[COST 4T ANY]])</f>
        <v>81937.293467400013</v>
      </c>
      <c r="AH119" s="12">
        <f>+PRODUCT(Tabla1[[#This Row],[T1 (h)]],VLOOKUP(Tabla1[[#This Row],[TIPUS PREU]],'MATRIU COSTOS'!$A$17:$M$19,2,FALSE))</f>
        <v>0</v>
      </c>
      <c r="AI119" s="12">
        <f>+PRODUCT(Tabla1[[#This Row],[T2 (h)]],VLOOKUP(Tabla1[[#This Row],[TIPUS PREU]],'MATRIU COSTOS'!$A$17:$M$19,3,FALSE))</f>
        <v>0</v>
      </c>
      <c r="AJ119" s="12">
        <f>+PRODUCT(Tabla1[[#This Row],[T3 (h)]],VLOOKUP(Tabla1[[#This Row],[TIPUS PREU]],'MATRIU COSTOS'!$A$17:$M$19,4,FALSE))</f>
        <v>0</v>
      </c>
      <c r="AK119" s="22">
        <v>0</v>
      </c>
      <c r="AL119" s="12">
        <f>+PRODUCT(Tabla1[[#This Row],[T1 (h)]],VLOOKUP(Tabla1[[#This Row],[TIPUS PREU]],'MATRIU COSTOS'!$A$17:$M$19,5,FALSE))+PRODUCT(Tabla1[[#This Row],[T2 (h)]],VLOOKUP(Tabla1[[#This Row],[TIPUS PREU]],'MATRIU COSTOS'!$A$17:$M$19,6,FALSE))+PRODUCT(Tabla1[[#This Row],[T3 (h)]],VLOOKUP(Tabla1[[#This Row],[TIPUS PREU]],'MATRIU COSTOS'!$A$17:$M$19,7,FALSE))</f>
        <v>0</v>
      </c>
      <c r="AM119" s="12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119" s="12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119" s="12">
        <f>SUM(Tabla1[[#This Row],[OFERTA COST 1R ANY (€)]:[OFERTA COST 4T ANY (€)]])</f>
        <v>0</v>
      </c>
    </row>
    <row r="120" spans="1:41" ht="16.5" customHeight="1">
      <c r="A120" s="1">
        <v>920</v>
      </c>
      <c r="B120" s="1" t="s">
        <v>100</v>
      </c>
      <c r="C120" s="1">
        <v>21395</v>
      </c>
      <c r="D120" s="1" t="s">
        <v>119</v>
      </c>
      <c r="E120" s="1" t="s">
        <v>129</v>
      </c>
      <c r="F120" s="1" t="s">
        <v>97</v>
      </c>
      <c r="H120" s="21" t="s">
        <v>173</v>
      </c>
      <c r="I120" s="1" t="s">
        <v>26</v>
      </c>
      <c r="J120" s="1" t="s">
        <v>32</v>
      </c>
      <c r="K120" s="1" t="s">
        <v>51</v>
      </c>
      <c r="L120" s="1" t="s">
        <v>33</v>
      </c>
      <c r="M120" s="1" t="s">
        <v>56</v>
      </c>
      <c r="N120" s="1" t="s">
        <v>170</v>
      </c>
      <c r="O120" s="1" t="s">
        <v>38</v>
      </c>
      <c r="P120" s="15">
        <v>365</v>
      </c>
      <c r="Q120" s="15">
        <v>7</v>
      </c>
      <c r="R120" s="15">
        <f>+Tabla1[[#This Row],[Hores/acció ]]*Tabla1[[#This Row],[Nº Serveis]]</f>
        <v>2555</v>
      </c>
      <c r="S120" s="16">
        <v>0</v>
      </c>
      <c r="T120" s="16">
        <v>0</v>
      </c>
      <c r="U120" s="16">
        <v>1</v>
      </c>
      <c r="V120" s="16">
        <f>+Tabla1[[#This Row],[%T3]]+Tabla1[[#This Row],[%T2]]+Tabla1[[#This Row],[%T1]]</f>
        <v>1</v>
      </c>
      <c r="W120" s="15">
        <f>+Tabla1[[#This Row],[%T1]]*Tabla1[[#This Row],[T.Anual]]</f>
        <v>0</v>
      </c>
      <c r="X120" s="15">
        <f>+Tabla1[[#This Row],[%T2]]*Tabla1[[#This Row],[T.Anual]]</f>
        <v>0</v>
      </c>
      <c r="Y120" s="15">
        <f>+Tabla1[[#This Row],[%T3]]*Tabla1[[#This Row],[T.Anual]]</f>
        <v>2555</v>
      </c>
      <c r="Z120" s="14">
        <f>+PRODUCT(Tabla1[[#This Row],[T1 (h)]],VLOOKUP(Tabla1[[#This Row],[TIPUS PREU]],'MATRIU COSTOS'!$A$9:$M$11,2,FALSE))</f>
        <v>0</v>
      </c>
      <c r="AA120" s="14">
        <f>+PRODUCT(Tabla1[[#This Row],[T2 (h)]],VLOOKUP(Tabla1[[#This Row],[TIPUS PREU]],'MATRIU COSTOS'!$A$9:$M$11,3,FALSE))</f>
        <v>0</v>
      </c>
      <c r="AB120" s="19">
        <f>+PRODUCT(Tabla1[[#This Row],[T3 (h)]],VLOOKUP(Tabla1[[#This Row],[TIPUS PREU]],'MATRIU COSTOS'!$A$9:$M$11,4,FALSE))</f>
        <v>86889.980100000001</v>
      </c>
      <c r="AC120" s="22">
        <v>0</v>
      </c>
      <c r="AD120" s="23">
        <v>0</v>
      </c>
      <c r="AE120" s="19">
        <f>+PRODUCT(Tabla1[[#This Row],[T1 (h)]],VLOOKUP(Tabla1[[#This Row],[TIPUS PREU]],'MATRIU COSTOS'!$A$9:$M$11,8,FALSE))+PRODUCT(Tabla1[[#This Row],[T2 (h)]],VLOOKUP(Tabla1[[#This Row],[TIPUS PREU]],'MATRIU COSTOS'!$A$9:$M$11,9,FALSE))+PRODUCT(Tabla1[[#This Row],[T3 (h)]],VLOOKUP(Tabla1[[#This Row],[TIPUS PREU]],'MATRIU COSTOS'!$A$9:$M$11,10,FALSE))</f>
        <v>90400.335296040008</v>
      </c>
      <c r="AF120" s="19">
        <f>+PRODUCT(Tabla1[[#This Row],[T1 (h)]],VLOOKUP(Tabla1[[#This Row],[TIPUS PREU]],'MATRIU COSTOS'!$A$9:$M$11,11,FALSE))+PRODUCT(Tabla1[[#This Row],[T2 (h)]],VLOOKUP(Tabla1[[#This Row],[TIPUS PREU]],'MATRIU COSTOS'!$A$9:$M$11,12,FALSE))+PRODUCT(Tabla1[[#This Row],[T3 (h)]],VLOOKUP(Tabla1[[#This Row],[TIPUS PREU]],'MATRIU COSTOS'!$A$9:$M$11,13,FALSE))</f>
        <v>92208.342001960817</v>
      </c>
      <c r="AG120" s="14">
        <f>SUM(Tabla1[[#This Row],[COST 1R ANY]:[COST 4T ANY]])</f>
        <v>182608.67729800084</v>
      </c>
      <c r="AH120" s="12">
        <f>+PRODUCT(Tabla1[[#This Row],[T1 (h)]],VLOOKUP(Tabla1[[#This Row],[TIPUS PREU]],'MATRIU COSTOS'!$A$17:$M$19,2,FALSE))</f>
        <v>0</v>
      </c>
      <c r="AI120" s="12">
        <f>+PRODUCT(Tabla1[[#This Row],[T2 (h)]],VLOOKUP(Tabla1[[#This Row],[TIPUS PREU]],'MATRIU COSTOS'!$A$17:$M$19,3,FALSE))</f>
        <v>0</v>
      </c>
      <c r="AJ120" s="20">
        <f>+PRODUCT(Tabla1[[#This Row],[T3 (h)]],VLOOKUP(Tabla1[[#This Row],[TIPUS PREU]],'MATRIU COSTOS'!$A$17:$M$19,4,FALSE))</f>
        <v>0</v>
      </c>
      <c r="AK120" s="22">
        <v>0</v>
      </c>
      <c r="AL120" s="23">
        <v>0</v>
      </c>
      <c r="AM120" s="20">
        <f>+PRODUCT(Tabla1[[#This Row],[T1 (h)]],VLOOKUP(Tabla1[[#This Row],[TIPUS PREU]],'MATRIU COSTOS'!$A$17:$M$19,8,FALSE))+PRODUCT(Tabla1[[#This Row],[T2 (h)]],VLOOKUP(Tabla1[[#This Row],[TIPUS PREU]],'MATRIU COSTOS'!$A$17:$M$19,9,FALSE))+PRODUCT(Tabla1[[#This Row],[T3 (h)]],VLOOKUP(Tabla1[[#This Row],[TIPUS PREU]],'MATRIU COSTOS'!$A$17:$M$19,10,FALSE))</f>
        <v>0</v>
      </c>
      <c r="AN120" s="20">
        <f>+PRODUCT(Tabla1[[#This Row],[T1 (h)]],VLOOKUP(Tabla1[[#This Row],[TIPUS PREU]],'MATRIU COSTOS'!$A$17:$M$19,11,FALSE))+PRODUCT(Tabla1[[#This Row],[T2 (h)]],VLOOKUP(Tabla1[[#This Row],[TIPUS PREU]],'MATRIU COSTOS'!$A$17:$M$19,12,FALSE))+PRODUCT(Tabla1[[#This Row],[T3 (h)]],VLOOKUP(Tabla1[[#This Row],[TIPUS PREU]],'MATRIU COSTOS'!$A$17:$M$19,13,FALSE))</f>
        <v>0</v>
      </c>
      <c r="AO120" s="20">
        <f>SUM(Tabla1[[#This Row],[OFERTA COST 1R ANY (€)]:[OFERTA COST 4T ANY (€)]])</f>
        <v>0</v>
      </c>
    </row>
    <row r="121" spans="1:41" ht="16.5" customHeight="1">
      <c r="A121" s="1" t="s">
        <v>75</v>
      </c>
      <c r="P121" s="17">
        <f>SUBTOTAL(103,Tabla1[Nº Serveis])</f>
        <v>45</v>
      </c>
      <c r="Q121" s="17">
        <f>SUBTOTAL(109,Tabla1[Hores/acció ])</f>
        <v>185.13333333333333</v>
      </c>
      <c r="R121" s="17">
        <f>SUBTOTAL(109,Tabla1[T.Anual])</f>
        <v>50894.083333333343</v>
      </c>
      <c r="S121" s="18"/>
      <c r="T121" s="18"/>
      <c r="U121" s="18"/>
      <c r="V121" s="18"/>
      <c r="W121" s="17"/>
      <c r="X121" s="17"/>
      <c r="Y121" s="17"/>
      <c r="Z121" s="17"/>
      <c r="AA121" s="17"/>
      <c r="AB121" s="17"/>
      <c r="AC121" s="17">
        <f>SUBTOTAL(109,Tabla1[COST 1R ANY])</f>
        <v>728568.01179000002</v>
      </c>
      <c r="AD121" s="17">
        <f>SUBTOTAL(109,Tabla1[COST 2N ANY])</f>
        <v>1386009.7849142996</v>
      </c>
      <c r="AE121" s="17">
        <f>SUBTOTAL(109,Tabla1[COST 3R ANY])</f>
        <v>1697845.3201144265</v>
      </c>
      <c r="AF121" s="17">
        <f>SUBTOTAL(109,Tabla1[COST 4T ANY])</f>
        <v>1731802.2265167148</v>
      </c>
      <c r="AG121" s="17">
        <f>SUBTOTAL(109,Tabla1[TOTAL COST MÀXIM])</f>
        <v>5544225.3433354395</v>
      </c>
      <c r="AH121" s="17"/>
      <c r="AI121" s="17"/>
      <c r="AJ121" s="17"/>
      <c r="AK121" s="17">
        <f>SUBTOTAL(109,Tabla1[OFERTA COST 1R ANY (€)])</f>
        <v>0</v>
      </c>
      <c r="AL121" s="17">
        <f>SUBTOTAL(109,Tabla1[OFERTA COST 2N ANY (€)])</f>
        <v>0</v>
      </c>
      <c r="AM121" s="17">
        <f>SUBTOTAL(109,Tabla1[OFERTA COST 3R ANY (€)])</f>
        <v>0</v>
      </c>
      <c r="AN121" s="17">
        <f>SUBTOTAL(109,Tabla1[OFERTA COST 4T ANY (€)])</f>
        <v>0</v>
      </c>
      <c r="AO121" s="17">
        <f>SUBTOTAL(109,Tabla1[[OFERTA COST TOTAL ]])</f>
        <v>0</v>
      </c>
    </row>
  </sheetData>
  <mergeCells count="1">
    <mergeCell ref="Z1:AC1"/>
  </mergeCells>
  <phoneticPr fontId="7" type="noConversion"/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ED55B8-7C97-4E05-9521-81FFCF1FF434}">
  <dimension ref="A1:Q19"/>
  <sheetViews>
    <sheetView showGridLines="0" zoomScale="85" zoomScaleNormal="85" workbookViewId="0">
      <selection activeCell="A4" sqref="A4"/>
    </sheetView>
  </sheetViews>
  <sheetFormatPr baseColWidth="10" defaultRowHeight="12.75"/>
  <cols>
    <col min="1" max="1" width="17.7109375" bestFit="1" customWidth="1"/>
  </cols>
  <sheetData>
    <row r="1" spans="1:17">
      <c r="A1" s="28" t="s">
        <v>186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7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3" spans="1:17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</row>
    <row r="4" spans="1:17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7">
      <c r="A5" s="3"/>
      <c r="B5" s="3"/>
      <c r="C5" s="3"/>
      <c r="D5" s="3"/>
      <c r="E5" s="3"/>
      <c r="F5" s="4"/>
      <c r="G5" s="3"/>
      <c r="H5" s="3"/>
      <c r="I5" s="4"/>
      <c r="J5" s="3"/>
      <c r="K5" s="3"/>
      <c r="L5" s="4"/>
      <c r="M5" s="3"/>
    </row>
    <row r="6" spans="1:17" ht="24.95" customHeight="1">
      <c r="A6" s="3" t="s">
        <v>78</v>
      </c>
      <c r="B6" s="3"/>
      <c r="C6" s="3"/>
      <c r="D6" s="3"/>
      <c r="E6" s="3"/>
      <c r="F6" s="5">
        <v>0.02</v>
      </c>
      <c r="G6" s="3"/>
      <c r="H6" s="3"/>
      <c r="I6" s="5">
        <v>0.02</v>
      </c>
      <c r="J6" s="3"/>
      <c r="K6" s="3"/>
      <c r="L6" s="5">
        <v>0.02</v>
      </c>
      <c r="M6" s="3"/>
    </row>
    <row r="7" spans="1:17" ht="24.95" customHeight="1">
      <c r="A7" s="27" t="s">
        <v>124</v>
      </c>
      <c r="B7" s="27" t="s">
        <v>64</v>
      </c>
      <c r="C7" s="27"/>
      <c r="D7" s="27"/>
      <c r="E7" s="27" t="s">
        <v>65</v>
      </c>
      <c r="F7" s="27"/>
      <c r="G7" s="27"/>
      <c r="H7" s="27" t="s">
        <v>66</v>
      </c>
      <c r="I7" s="27"/>
      <c r="J7" s="27"/>
      <c r="K7" s="27" t="s">
        <v>67</v>
      </c>
      <c r="L7" s="27"/>
      <c r="M7" s="27"/>
    </row>
    <row r="8" spans="1:17" ht="24.95" customHeight="1">
      <c r="A8" s="27"/>
      <c r="B8" s="6" t="s">
        <v>68</v>
      </c>
      <c r="C8" s="6" t="s">
        <v>69</v>
      </c>
      <c r="D8" s="6" t="s">
        <v>70</v>
      </c>
      <c r="E8" s="6" t="s">
        <v>68</v>
      </c>
      <c r="F8" s="6" t="s">
        <v>69</v>
      </c>
      <c r="G8" s="6" t="s">
        <v>70</v>
      </c>
      <c r="H8" s="6" t="s">
        <v>68</v>
      </c>
      <c r="I8" s="6" t="s">
        <v>69</v>
      </c>
      <c r="J8" s="6" t="s">
        <v>70</v>
      </c>
      <c r="K8" s="6" t="s">
        <v>68</v>
      </c>
      <c r="L8" s="6" t="s">
        <v>69</v>
      </c>
      <c r="M8" s="6" t="s">
        <v>70</v>
      </c>
    </row>
    <row r="9" spans="1:17" ht="24.95" customHeight="1">
      <c r="A9" s="7" t="s">
        <v>29</v>
      </c>
      <c r="B9" s="13">
        <v>29.998200000000001</v>
      </c>
      <c r="C9" s="13">
        <v>29.998200000000001</v>
      </c>
      <c r="D9" s="13">
        <v>32.998020000000004</v>
      </c>
      <c r="E9" s="13">
        <f>+B9*(1+$F$6)</f>
        <v>30.598164000000001</v>
      </c>
      <c r="F9" s="13">
        <f t="shared" ref="F9:G11" si="0">+C9*(1+$F$6)</f>
        <v>30.598164000000001</v>
      </c>
      <c r="G9" s="13">
        <f t="shared" si="0"/>
        <v>33.657980400000007</v>
      </c>
      <c r="H9" s="13">
        <f>+E9*(1+$I$6)</f>
        <v>31.210127280000002</v>
      </c>
      <c r="I9" s="13">
        <f t="shared" ref="I9:J11" si="1">+F9*(1+$I$6)</f>
        <v>31.210127280000002</v>
      </c>
      <c r="J9" s="13">
        <f t="shared" si="1"/>
        <v>34.331140008000006</v>
      </c>
      <c r="K9" s="13">
        <f>+H9*(1+$L$6)</f>
        <v>31.834329825600001</v>
      </c>
      <c r="L9" s="13">
        <f t="shared" ref="L9:M11" si="2">+I9*(1+$L$6)</f>
        <v>31.834329825600001</v>
      </c>
      <c r="M9" s="13">
        <f t="shared" si="2"/>
        <v>35.017762808160008</v>
      </c>
    </row>
    <row r="10" spans="1:17" ht="24.95" customHeight="1">
      <c r="A10" s="7" t="s">
        <v>33</v>
      </c>
      <c r="B10" s="13">
        <v>30.9162</v>
      </c>
      <c r="C10" s="13">
        <v>30.9162</v>
      </c>
      <c r="D10" s="13">
        <v>34.007820000000002</v>
      </c>
      <c r="E10" s="13">
        <f t="shared" ref="E10:E11" si="3">+B10*(1+$F$6)</f>
        <v>31.534524000000001</v>
      </c>
      <c r="F10" s="13">
        <f t="shared" si="0"/>
        <v>31.534524000000001</v>
      </c>
      <c r="G10" s="13">
        <f t="shared" si="0"/>
        <v>34.687976400000004</v>
      </c>
      <c r="H10" s="13">
        <f t="shared" ref="H10:H11" si="4">+E10*(1+$I$6)</f>
        <v>32.165214480000003</v>
      </c>
      <c r="I10" s="13">
        <f t="shared" si="1"/>
        <v>32.165214480000003</v>
      </c>
      <c r="J10" s="13">
        <f t="shared" si="1"/>
        <v>35.381735928000005</v>
      </c>
      <c r="K10" s="13">
        <f t="shared" ref="K10:K11" si="5">+H10*(1+$L$6)</f>
        <v>32.808518769600006</v>
      </c>
      <c r="L10" s="13">
        <f t="shared" si="2"/>
        <v>32.808518769600006</v>
      </c>
      <c r="M10" s="13">
        <f t="shared" si="2"/>
        <v>36.089370646560006</v>
      </c>
    </row>
    <row r="11" spans="1:17" ht="24.95" customHeight="1">
      <c r="A11" s="7" t="s">
        <v>60</v>
      </c>
      <c r="B11" s="13">
        <v>35.322600000000001</v>
      </c>
      <c r="C11" s="13">
        <v>35.322600000000001</v>
      </c>
      <c r="D11" s="13">
        <v>38.854860000000002</v>
      </c>
      <c r="E11" s="13">
        <f t="shared" si="3"/>
        <v>36.029052</v>
      </c>
      <c r="F11" s="13">
        <f t="shared" si="0"/>
        <v>36.029052</v>
      </c>
      <c r="G11" s="13">
        <f t="shared" si="0"/>
        <v>39.631957200000002</v>
      </c>
      <c r="H11" s="13">
        <f t="shared" si="4"/>
        <v>36.749633039999999</v>
      </c>
      <c r="I11" s="13">
        <f t="shared" si="1"/>
        <v>36.749633039999999</v>
      </c>
      <c r="J11" s="13">
        <f t="shared" si="1"/>
        <v>40.424596344000001</v>
      </c>
      <c r="K11" s="13">
        <f t="shared" si="5"/>
        <v>37.484625700800002</v>
      </c>
      <c r="L11" s="13">
        <f t="shared" si="2"/>
        <v>37.484625700800002</v>
      </c>
      <c r="M11" s="13">
        <f t="shared" si="2"/>
        <v>41.233088270880003</v>
      </c>
    </row>
    <row r="14" spans="1:17" ht="24.95" customHeight="1">
      <c r="A14" s="3" t="s">
        <v>79</v>
      </c>
      <c r="B14" s="3"/>
      <c r="C14" s="3"/>
      <c r="D14" s="3"/>
      <c r="E14" s="3"/>
      <c r="F14" s="5">
        <v>0.02</v>
      </c>
      <c r="G14" s="3"/>
      <c r="H14" s="3"/>
      <c r="I14" s="5">
        <v>0.02</v>
      </c>
      <c r="J14" s="3"/>
      <c r="K14" s="3"/>
      <c r="L14" s="5">
        <v>0.02</v>
      </c>
      <c r="M14" s="3"/>
    </row>
    <row r="15" spans="1:17" ht="24.95" customHeight="1">
      <c r="A15" s="27" t="s">
        <v>124</v>
      </c>
      <c r="B15" s="27" t="s">
        <v>64</v>
      </c>
      <c r="C15" s="27"/>
      <c r="D15" s="27"/>
      <c r="E15" s="27" t="s">
        <v>65</v>
      </c>
      <c r="F15" s="27"/>
      <c r="G15" s="27"/>
      <c r="H15" s="27" t="s">
        <v>66</v>
      </c>
      <c r="I15" s="27"/>
      <c r="J15" s="27"/>
      <c r="K15" s="27" t="s">
        <v>67</v>
      </c>
      <c r="L15" s="27"/>
      <c r="M15" s="27"/>
      <c r="P15" s="24"/>
    </row>
    <row r="16" spans="1:17" ht="24.95" customHeight="1">
      <c r="A16" s="27"/>
      <c r="B16" s="6" t="s">
        <v>68</v>
      </c>
      <c r="C16" s="6" t="s">
        <v>69</v>
      </c>
      <c r="D16" s="6" t="s">
        <v>70</v>
      </c>
      <c r="E16" s="6" t="s">
        <v>68</v>
      </c>
      <c r="F16" s="6" t="s">
        <v>69</v>
      </c>
      <c r="G16" s="6" t="s">
        <v>70</v>
      </c>
      <c r="H16" s="6" t="s">
        <v>68</v>
      </c>
      <c r="I16" s="6" t="s">
        <v>69</v>
      </c>
      <c r="J16" s="6" t="s">
        <v>70</v>
      </c>
      <c r="K16" s="6" t="s">
        <v>68</v>
      </c>
      <c r="L16" s="6" t="s">
        <v>69</v>
      </c>
      <c r="M16" s="6" t="s">
        <v>70</v>
      </c>
      <c r="Q16" s="24"/>
    </row>
    <row r="17" spans="1:13" ht="24.95" customHeight="1">
      <c r="A17" s="7" t="s">
        <v>29</v>
      </c>
      <c r="B17" s="30"/>
      <c r="C17" s="30"/>
      <c r="D17" s="30"/>
      <c r="E17" s="8">
        <f>+B17*(1+$F$6)</f>
        <v>0</v>
      </c>
      <c r="F17" s="8">
        <f t="shared" ref="F17:F19" si="6">+C17*(1+$F$6)</f>
        <v>0</v>
      </c>
      <c r="G17" s="8">
        <f t="shared" ref="G17:G19" si="7">+D17*(1+$F$6)</f>
        <v>0</v>
      </c>
      <c r="H17" s="8">
        <f>+E17*(1+$I$6)</f>
        <v>0</v>
      </c>
      <c r="I17" s="8">
        <f t="shared" ref="I17:I19" si="8">+F17*(1+$I$6)</f>
        <v>0</v>
      </c>
      <c r="J17" s="8">
        <f t="shared" ref="J17:J19" si="9">+G17*(1+$I$6)</f>
        <v>0</v>
      </c>
      <c r="K17" s="8">
        <f>+H17*(1+$L$6)</f>
        <v>0</v>
      </c>
      <c r="L17" s="8">
        <f t="shared" ref="L17:L19" si="10">+I17*(1+$L$6)</f>
        <v>0</v>
      </c>
      <c r="M17" s="8">
        <f t="shared" ref="M17:M19" si="11">+J17*(1+$L$6)</f>
        <v>0</v>
      </c>
    </row>
    <row r="18" spans="1:13" ht="24.95" customHeight="1">
      <c r="A18" s="7" t="s">
        <v>33</v>
      </c>
      <c r="B18" s="30"/>
      <c r="C18" s="30"/>
      <c r="D18" s="30"/>
      <c r="E18" s="8">
        <f t="shared" ref="E18:E19" si="12">+B18*(1+$F$6)</f>
        <v>0</v>
      </c>
      <c r="F18" s="8">
        <f t="shared" si="6"/>
        <v>0</v>
      </c>
      <c r="G18" s="8">
        <f t="shared" si="7"/>
        <v>0</v>
      </c>
      <c r="H18" s="8">
        <f t="shared" ref="H18:H19" si="13">+E18*(1+$I$6)</f>
        <v>0</v>
      </c>
      <c r="I18" s="8">
        <f t="shared" si="8"/>
        <v>0</v>
      </c>
      <c r="J18" s="8">
        <f t="shared" si="9"/>
        <v>0</v>
      </c>
      <c r="K18" s="8">
        <f t="shared" ref="K18:K19" si="14">+H18*(1+$L$6)</f>
        <v>0</v>
      </c>
      <c r="L18" s="8">
        <f t="shared" si="10"/>
        <v>0</v>
      </c>
      <c r="M18" s="8">
        <f t="shared" si="11"/>
        <v>0</v>
      </c>
    </row>
    <row r="19" spans="1:13" ht="24.95" customHeight="1">
      <c r="A19" s="7" t="s">
        <v>60</v>
      </c>
      <c r="B19" s="30"/>
      <c r="C19" s="30"/>
      <c r="D19" s="30"/>
      <c r="E19" s="8">
        <f t="shared" si="12"/>
        <v>0</v>
      </c>
      <c r="F19" s="8">
        <f t="shared" si="6"/>
        <v>0</v>
      </c>
      <c r="G19" s="8">
        <f t="shared" si="7"/>
        <v>0</v>
      </c>
      <c r="H19" s="8">
        <f t="shared" si="13"/>
        <v>0</v>
      </c>
      <c r="I19" s="8">
        <f t="shared" si="8"/>
        <v>0</v>
      </c>
      <c r="J19" s="8">
        <f t="shared" si="9"/>
        <v>0</v>
      </c>
      <c r="K19" s="8">
        <f t="shared" si="14"/>
        <v>0</v>
      </c>
      <c r="L19" s="8">
        <f t="shared" si="10"/>
        <v>0</v>
      </c>
      <c r="M19" s="8">
        <f t="shared" si="11"/>
        <v>0</v>
      </c>
    </row>
  </sheetData>
  <mergeCells count="11">
    <mergeCell ref="A1:M3"/>
    <mergeCell ref="A7:A8"/>
    <mergeCell ref="B7:D7"/>
    <mergeCell ref="E7:G7"/>
    <mergeCell ref="H7:J7"/>
    <mergeCell ref="K7:M7"/>
    <mergeCell ref="A15:A16"/>
    <mergeCell ref="B15:D15"/>
    <mergeCell ref="E15:G15"/>
    <mergeCell ref="H15:J15"/>
    <mergeCell ref="K15:M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FCF471-B842-4861-B217-295B0B3CBA26}">
  <dimension ref="A3:K89"/>
  <sheetViews>
    <sheetView showGridLines="0" zoomScale="85" zoomScaleNormal="85" workbookViewId="0">
      <selection activeCell="A2" sqref="A2"/>
    </sheetView>
  </sheetViews>
  <sheetFormatPr baseColWidth="10" defaultRowHeight="26.1" customHeight="1"/>
  <cols>
    <col min="1" max="1" width="13.28515625" style="1" bestFit="1" customWidth="1"/>
    <col min="2" max="4" width="11.42578125" style="1"/>
    <col min="5" max="5" width="47.85546875" style="1" bestFit="1" customWidth="1"/>
    <col min="6" max="6" width="15.5703125" style="1" bestFit="1" customWidth="1"/>
    <col min="7" max="7" width="20.28515625" style="1" bestFit="1" customWidth="1"/>
    <col min="8" max="10" width="23.140625" style="1" bestFit="1" customWidth="1"/>
    <col min="11" max="11" width="25.85546875" style="1" bestFit="1" customWidth="1"/>
    <col min="12" max="16384" width="11.42578125" style="1"/>
  </cols>
  <sheetData>
    <row r="3" spans="1:11" ht="26.1" customHeight="1">
      <c r="A3" s="9" t="s">
        <v>4</v>
      </c>
      <c r="B3" s="9" t="s">
        <v>0</v>
      </c>
      <c r="C3" s="9" t="s">
        <v>1</v>
      </c>
      <c r="D3" s="9" t="s">
        <v>2</v>
      </c>
      <c r="E3" s="9" t="s">
        <v>3</v>
      </c>
      <c r="F3" s="2" t="s">
        <v>76</v>
      </c>
      <c r="G3" s="1" t="s">
        <v>77</v>
      </c>
      <c r="H3" s="25" t="s">
        <v>93</v>
      </c>
      <c r="I3" s="25" t="s">
        <v>94</v>
      </c>
      <c r="J3" s="25" t="s">
        <v>95</v>
      </c>
      <c r="K3" s="25" t="s">
        <v>179</v>
      </c>
    </row>
    <row r="4" spans="1:11" ht="26.1" customHeight="1">
      <c r="A4" s="1" t="s">
        <v>97</v>
      </c>
      <c r="B4" s="1">
        <v>870</v>
      </c>
      <c r="C4" s="1" t="s">
        <v>96</v>
      </c>
      <c r="D4" s="1">
        <v>21465</v>
      </c>
      <c r="E4" s="1" t="s">
        <v>182</v>
      </c>
      <c r="F4" s="10">
        <v>21407.083333333332</v>
      </c>
      <c r="G4" s="10">
        <v>145270.62359999999</v>
      </c>
      <c r="H4" s="10">
        <v>664829.02246049989</v>
      </c>
      <c r="I4" s="10">
        <v>678125.60290971003</v>
      </c>
      <c r="J4" s="10">
        <v>691688.11496790417</v>
      </c>
      <c r="K4" s="10">
        <v>2179913.3639381137</v>
      </c>
    </row>
    <row r="5" spans="1:11" ht="26.1" customHeight="1">
      <c r="B5" s="1">
        <v>880</v>
      </c>
      <c r="C5" s="1" t="s">
        <v>96</v>
      </c>
      <c r="D5" s="1">
        <v>21399</v>
      </c>
      <c r="E5" s="1" t="s">
        <v>118</v>
      </c>
      <c r="F5" s="10">
        <v>6250</v>
      </c>
      <c r="G5" s="10">
        <v>82495.05</v>
      </c>
      <c r="H5" s="10">
        <v>210362.37750000003</v>
      </c>
      <c r="I5" s="10">
        <v>214569.62505000003</v>
      </c>
      <c r="J5" s="10">
        <v>218861.01755100006</v>
      </c>
      <c r="K5" s="10">
        <v>726288.07010100002</v>
      </c>
    </row>
    <row r="6" spans="1:11" ht="26.1" customHeight="1">
      <c r="B6" s="1">
        <v>890</v>
      </c>
      <c r="C6" s="1" t="s">
        <v>96</v>
      </c>
      <c r="D6" s="1">
        <v>21476</v>
      </c>
      <c r="E6" s="1" t="s">
        <v>171</v>
      </c>
      <c r="F6" s="10">
        <v>450.28</v>
      </c>
      <c r="G6" s="10">
        <v>3444.4353214800003</v>
      </c>
      <c r="H6" s="10">
        <v>14053.296111638399</v>
      </c>
      <c r="I6" s="10">
        <v>14334.36203387117</v>
      </c>
      <c r="J6" s="10">
        <v>14621.049274548592</v>
      </c>
      <c r="K6" s="10">
        <v>46453.142741538162</v>
      </c>
    </row>
    <row r="7" spans="1:11" ht="26.1" customHeight="1">
      <c r="B7" s="1">
        <v>900</v>
      </c>
      <c r="C7" s="1" t="s">
        <v>96</v>
      </c>
      <c r="D7" s="1">
        <v>21638</v>
      </c>
      <c r="E7" s="1" t="s">
        <v>183</v>
      </c>
      <c r="F7" s="10">
        <v>84</v>
      </c>
      <c r="G7" s="10">
        <v>2519.8488000000002</v>
      </c>
      <c r="H7" s="10">
        <v>2570.2457760000002</v>
      </c>
      <c r="I7" s="10">
        <v>2621.6506915200002</v>
      </c>
      <c r="J7" s="10">
        <v>2674.0837053504001</v>
      </c>
      <c r="K7" s="10">
        <v>10385.8289728704</v>
      </c>
    </row>
    <row r="8" spans="1:11" ht="26.1" customHeight="1">
      <c r="B8" s="1">
        <v>910</v>
      </c>
      <c r="C8" s="1" t="s">
        <v>96</v>
      </c>
      <c r="D8" s="1">
        <v>21399</v>
      </c>
      <c r="E8" s="1" t="s">
        <v>104</v>
      </c>
      <c r="F8" s="10">
        <v>10138.333333333334</v>
      </c>
      <c r="G8" s="10">
        <v>319254.28035000002</v>
      </c>
      <c r="H8" s="10">
        <v>325639.36595700006</v>
      </c>
      <c r="I8" s="10">
        <v>332152.15327614004</v>
      </c>
      <c r="J8" s="10">
        <v>338795.1963416629</v>
      </c>
      <c r="K8" s="10">
        <v>1315840.995924803</v>
      </c>
    </row>
    <row r="9" spans="1:11" ht="26.1" customHeight="1">
      <c r="B9" s="1">
        <v>920</v>
      </c>
      <c r="C9" s="1" t="s">
        <v>100</v>
      </c>
      <c r="D9" s="1">
        <v>21395</v>
      </c>
      <c r="E9" s="1" t="s">
        <v>119</v>
      </c>
      <c r="F9" s="10">
        <v>23237</v>
      </c>
      <c r="G9" s="10">
        <v>500802.33819000004</v>
      </c>
      <c r="H9" s="10">
        <v>510818.38495380012</v>
      </c>
      <c r="I9" s="10">
        <v>805150.09215471626</v>
      </c>
      <c r="J9" s="10">
        <v>821253.09399781073</v>
      </c>
      <c r="K9" s="10">
        <v>2638023.9092963277</v>
      </c>
    </row>
    <row r="10" spans="1:11" ht="26.1" customHeight="1">
      <c r="B10" s="1">
        <v>930</v>
      </c>
      <c r="C10" s="1" t="s">
        <v>100</v>
      </c>
      <c r="D10" s="1">
        <v>21397</v>
      </c>
      <c r="E10" s="1" t="s">
        <v>101</v>
      </c>
      <c r="F10" s="10">
        <v>337.71</v>
      </c>
      <c r="G10" s="10">
        <v>10649.524100039998</v>
      </c>
      <c r="H10" s="10">
        <v>10862.5145820408</v>
      </c>
      <c r="I10" s="10">
        <v>11079.764873681617</v>
      </c>
      <c r="J10" s="10">
        <v>11301.360171155251</v>
      </c>
      <c r="K10" s="10">
        <v>43893.163726917664</v>
      </c>
    </row>
    <row r="11" spans="1:11" ht="26.1" customHeight="1">
      <c r="B11" s="1">
        <v>940</v>
      </c>
      <c r="C11" s="1" t="s">
        <v>100</v>
      </c>
      <c r="D11" s="1">
        <v>21395</v>
      </c>
      <c r="E11" s="1" t="s">
        <v>121</v>
      </c>
      <c r="F11" s="10">
        <v>3500</v>
      </c>
      <c r="G11" s="10">
        <v>119027.37000000001</v>
      </c>
      <c r="H11" s="10">
        <v>121407.91740000001</v>
      </c>
      <c r="I11" s="10">
        <v>123836.07574800002</v>
      </c>
      <c r="J11" s="10">
        <v>126312.79726296003</v>
      </c>
      <c r="K11" s="10">
        <v>490584.16041096009</v>
      </c>
    </row>
    <row r="12" spans="1:11" ht="26.1" customHeight="1">
      <c r="A12" s="1" t="s">
        <v>108</v>
      </c>
      <c r="B12" s="1">
        <v>950</v>
      </c>
      <c r="C12" s="1" t="s">
        <v>150</v>
      </c>
      <c r="D12" s="1">
        <v>21533</v>
      </c>
      <c r="E12" s="1" t="s">
        <v>184</v>
      </c>
      <c r="F12" s="10">
        <v>158</v>
      </c>
      <c r="G12" s="10">
        <v>4739.7156000000004</v>
      </c>
      <c r="H12" s="10">
        <v>4834.5099120000004</v>
      </c>
      <c r="I12" s="10">
        <v>4931.2001102400009</v>
      </c>
      <c r="J12" s="10">
        <v>5029.8241124447986</v>
      </c>
      <c r="K12" s="10">
        <v>19535.249734684792</v>
      </c>
    </row>
    <row r="13" spans="1:11" ht="26.1" customHeight="1">
      <c r="B13" s="1">
        <v>960</v>
      </c>
      <c r="C13" s="1" t="s">
        <v>150</v>
      </c>
      <c r="D13" s="1">
        <v>21533</v>
      </c>
      <c r="E13" s="1" t="s">
        <v>167</v>
      </c>
      <c r="F13" s="10">
        <v>2083.333333333333</v>
      </c>
      <c r="G13" s="10">
        <v>65887.88685000001</v>
      </c>
      <c r="H13" s="10">
        <v>67205.644587000003</v>
      </c>
      <c r="I13" s="10">
        <v>68549.757478740008</v>
      </c>
      <c r="J13" s="10">
        <v>69920.752628314804</v>
      </c>
      <c r="K13" s="10">
        <v>271564.04154405481</v>
      </c>
    </row>
    <row r="14" spans="1:11" ht="26.1" customHeight="1">
      <c r="B14" s="1">
        <v>970</v>
      </c>
      <c r="C14" s="1" t="s">
        <v>150</v>
      </c>
      <c r="D14" s="1">
        <v>21533</v>
      </c>
      <c r="E14" s="1" t="s">
        <v>168</v>
      </c>
      <c r="F14" s="10">
        <v>13233.333333333334</v>
      </c>
      <c r="G14" s="10">
        <v>414730.94685000001</v>
      </c>
      <c r="H14" s="10">
        <v>423025.565787</v>
      </c>
      <c r="I14" s="10">
        <v>431486.07710274006</v>
      </c>
      <c r="J14" s="10">
        <v>440115.79864479491</v>
      </c>
      <c r="K14" s="10">
        <v>1709358.3883845352</v>
      </c>
    </row>
    <row r="15" spans="1:11" ht="26.1" customHeight="1">
      <c r="B15" s="1">
        <v>980</v>
      </c>
      <c r="C15" s="1" t="s">
        <v>107</v>
      </c>
      <c r="D15" s="1">
        <v>21532</v>
      </c>
      <c r="E15" s="1" t="s">
        <v>120</v>
      </c>
      <c r="F15" s="10">
        <v>19852.666666666672</v>
      </c>
      <c r="G15" s="10">
        <v>657317.6320199999</v>
      </c>
      <c r="H15" s="10">
        <v>670463.98466039984</v>
      </c>
      <c r="I15" s="10">
        <v>683873.26435360825</v>
      </c>
      <c r="J15" s="10">
        <v>697550.72964068037</v>
      </c>
      <c r="K15" s="10">
        <v>2709205.6106746877</v>
      </c>
    </row>
    <row r="16" spans="1:11" ht="26.1" customHeight="1">
      <c r="B16" s="1">
        <v>990</v>
      </c>
      <c r="C16" s="1" t="s">
        <v>107</v>
      </c>
      <c r="D16" s="1">
        <v>21561</v>
      </c>
      <c r="E16" s="1" t="s">
        <v>111</v>
      </c>
      <c r="F16" s="10">
        <v>337.71</v>
      </c>
      <c r="G16" s="10">
        <v>10649.524100039998</v>
      </c>
      <c r="H16" s="10">
        <v>10862.5145820408</v>
      </c>
      <c r="I16" s="10">
        <v>11079.764873681617</v>
      </c>
      <c r="J16" s="10">
        <v>11301.360171155251</v>
      </c>
      <c r="K16" s="10">
        <v>43893.163726917664</v>
      </c>
    </row>
    <row r="17" spans="1:11" ht="26.1" customHeight="1">
      <c r="B17" s="1">
        <v>1000</v>
      </c>
      <c r="C17" s="1" t="s">
        <v>107</v>
      </c>
      <c r="D17" s="1">
        <v>21532</v>
      </c>
      <c r="E17" s="1" t="s">
        <v>166</v>
      </c>
      <c r="F17" s="10">
        <v>3500</v>
      </c>
      <c r="G17" s="10">
        <v>119027.37000000001</v>
      </c>
      <c r="H17" s="10">
        <v>121407.91740000001</v>
      </c>
      <c r="I17" s="10">
        <v>123836.07574800002</v>
      </c>
      <c r="J17" s="10">
        <v>126312.79726296003</v>
      </c>
      <c r="K17" s="10">
        <v>490584.16041096009</v>
      </c>
    </row>
    <row r="18" spans="1:11" ht="26.1" customHeight="1">
      <c r="A18" s="1" t="s">
        <v>71</v>
      </c>
      <c r="F18" s="10">
        <v>104569.45</v>
      </c>
      <c r="G18" s="10">
        <v>2455816.5457815602</v>
      </c>
      <c r="H18" s="10">
        <v>3158343.2616694202</v>
      </c>
      <c r="I18" s="10">
        <v>3505625.4664046485</v>
      </c>
      <c r="J18" s="10">
        <v>3575737.9757327423</v>
      </c>
      <c r="K18" s="10">
        <v>12695523.24958837</v>
      </c>
    </row>
    <row r="19" spans="1:11" ht="26.1" customHeight="1">
      <c r="A19"/>
      <c r="B19"/>
      <c r="C19"/>
      <c r="D19"/>
      <c r="E19"/>
      <c r="F19"/>
      <c r="G19"/>
      <c r="H19"/>
      <c r="I19"/>
      <c r="J19"/>
      <c r="K19"/>
    </row>
    <row r="20" spans="1:11" ht="26.1" customHeight="1">
      <c r="A20"/>
      <c r="B20"/>
      <c r="C20"/>
      <c r="D20"/>
      <c r="E20"/>
      <c r="F20"/>
      <c r="G20"/>
      <c r="H20"/>
      <c r="I20"/>
      <c r="J20"/>
      <c r="K20"/>
    </row>
    <row r="22" spans="1:11" ht="26.1" customHeight="1">
      <c r="A22" s="9" t="s">
        <v>4</v>
      </c>
      <c r="B22" s="9" t="s">
        <v>0</v>
      </c>
      <c r="C22" s="9" t="s">
        <v>1</v>
      </c>
      <c r="D22" s="9" t="s">
        <v>2</v>
      </c>
      <c r="E22" s="9" t="s">
        <v>3</v>
      </c>
      <c r="F22" s="1" t="s">
        <v>180</v>
      </c>
      <c r="G22" s="1" t="s">
        <v>89</v>
      </c>
      <c r="H22" s="1" t="s">
        <v>90</v>
      </c>
      <c r="I22" s="1" t="s">
        <v>91</v>
      </c>
      <c r="J22" s="1" t="s">
        <v>92</v>
      </c>
      <c r="K22" s="1" t="s">
        <v>181</v>
      </c>
    </row>
    <row r="23" spans="1:11" ht="26.1" customHeight="1">
      <c r="A23" s="1" t="s">
        <v>97</v>
      </c>
      <c r="B23" s="1">
        <v>870</v>
      </c>
      <c r="C23" s="1" t="s">
        <v>96</v>
      </c>
      <c r="D23" s="1">
        <v>21465</v>
      </c>
      <c r="E23" s="1" t="s">
        <v>182</v>
      </c>
      <c r="F23" s="10">
        <v>21407.083333333332</v>
      </c>
      <c r="G23" s="10">
        <v>0</v>
      </c>
      <c r="H23" s="10">
        <v>0</v>
      </c>
      <c r="I23" s="10">
        <v>0</v>
      </c>
      <c r="J23" s="10">
        <v>0</v>
      </c>
      <c r="K23" s="10">
        <v>0</v>
      </c>
    </row>
    <row r="24" spans="1:11" ht="26.1" customHeight="1">
      <c r="B24" s="1">
        <v>880</v>
      </c>
      <c r="C24" s="1" t="s">
        <v>96</v>
      </c>
      <c r="D24" s="1">
        <v>21399</v>
      </c>
      <c r="E24" s="1" t="s">
        <v>118</v>
      </c>
      <c r="F24" s="10">
        <v>6250</v>
      </c>
      <c r="G24" s="10">
        <v>0</v>
      </c>
      <c r="H24" s="10">
        <v>0</v>
      </c>
      <c r="I24" s="10">
        <v>0</v>
      </c>
      <c r="J24" s="10">
        <v>0</v>
      </c>
      <c r="K24" s="10">
        <v>0</v>
      </c>
    </row>
    <row r="25" spans="1:11" ht="26.1" customHeight="1">
      <c r="B25" s="1">
        <v>890</v>
      </c>
      <c r="C25" s="1" t="s">
        <v>96</v>
      </c>
      <c r="D25" s="1">
        <v>21476</v>
      </c>
      <c r="E25" s="1" t="s">
        <v>171</v>
      </c>
      <c r="F25" s="10">
        <v>450.28</v>
      </c>
      <c r="G25" s="10">
        <v>0</v>
      </c>
      <c r="H25" s="10">
        <v>0</v>
      </c>
      <c r="I25" s="10">
        <v>0</v>
      </c>
      <c r="J25" s="10">
        <v>0</v>
      </c>
      <c r="K25" s="10">
        <v>0</v>
      </c>
    </row>
    <row r="26" spans="1:11" ht="26.1" customHeight="1">
      <c r="B26" s="1">
        <v>900</v>
      </c>
      <c r="C26" s="1" t="s">
        <v>96</v>
      </c>
      <c r="D26" s="1">
        <v>21638</v>
      </c>
      <c r="E26" s="1" t="s">
        <v>183</v>
      </c>
      <c r="F26" s="10">
        <v>84</v>
      </c>
      <c r="G26" s="10">
        <v>0</v>
      </c>
      <c r="H26" s="10">
        <v>0</v>
      </c>
      <c r="I26" s="10">
        <v>0</v>
      </c>
      <c r="J26" s="10">
        <v>0</v>
      </c>
      <c r="K26" s="10">
        <v>0</v>
      </c>
    </row>
    <row r="27" spans="1:11" ht="26.1" customHeight="1">
      <c r="B27" s="1">
        <v>910</v>
      </c>
      <c r="C27" s="1" t="s">
        <v>96</v>
      </c>
      <c r="D27" s="1">
        <v>21399</v>
      </c>
      <c r="E27" s="1" t="s">
        <v>104</v>
      </c>
      <c r="F27" s="10">
        <v>10138.333333333334</v>
      </c>
      <c r="G27" s="10">
        <v>0</v>
      </c>
      <c r="H27" s="10">
        <v>0</v>
      </c>
      <c r="I27" s="10">
        <v>0</v>
      </c>
      <c r="J27" s="10">
        <v>0</v>
      </c>
      <c r="K27" s="10">
        <v>0</v>
      </c>
    </row>
    <row r="28" spans="1:11" ht="26.1" customHeight="1">
      <c r="B28" s="1">
        <v>920</v>
      </c>
      <c r="C28" s="1" t="s">
        <v>100</v>
      </c>
      <c r="D28" s="1">
        <v>21395</v>
      </c>
      <c r="E28" s="1" t="s">
        <v>119</v>
      </c>
      <c r="F28" s="10">
        <v>23237</v>
      </c>
      <c r="G28" s="10">
        <v>0</v>
      </c>
      <c r="H28" s="10">
        <v>0</v>
      </c>
      <c r="I28" s="10">
        <v>0</v>
      </c>
      <c r="J28" s="10">
        <v>0</v>
      </c>
      <c r="K28" s="10">
        <v>0</v>
      </c>
    </row>
    <row r="29" spans="1:11" ht="26.1" customHeight="1">
      <c r="B29" s="1">
        <v>930</v>
      </c>
      <c r="C29" s="1" t="s">
        <v>100</v>
      </c>
      <c r="D29" s="1">
        <v>21397</v>
      </c>
      <c r="E29" s="1" t="s">
        <v>101</v>
      </c>
      <c r="F29" s="10">
        <v>337.71</v>
      </c>
      <c r="G29" s="10">
        <v>0</v>
      </c>
      <c r="H29" s="10">
        <v>0</v>
      </c>
      <c r="I29" s="10">
        <v>0</v>
      </c>
      <c r="J29" s="10">
        <v>0</v>
      </c>
      <c r="K29" s="10">
        <v>0</v>
      </c>
    </row>
    <row r="30" spans="1:11" ht="26.1" customHeight="1">
      <c r="B30" s="1">
        <v>940</v>
      </c>
      <c r="C30" s="1" t="s">
        <v>100</v>
      </c>
      <c r="D30" s="1">
        <v>21395</v>
      </c>
      <c r="E30" s="1" t="s">
        <v>121</v>
      </c>
      <c r="F30" s="10">
        <v>3500</v>
      </c>
      <c r="G30" s="10">
        <v>0</v>
      </c>
      <c r="H30" s="10">
        <v>0</v>
      </c>
      <c r="I30" s="10">
        <v>0</v>
      </c>
      <c r="J30" s="10">
        <v>0</v>
      </c>
      <c r="K30" s="10">
        <v>0</v>
      </c>
    </row>
    <row r="31" spans="1:11" ht="26.1" customHeight="1">
      <c r="A31" s="1" t="s">
        <v>108</v>
      </c>
      <c r="B31" s="1">
        <v>950</v>
      </c>
      <c r="C31" s="1" t="s">
        <v>150</v>
      </c>
      <c r="D31" s="1">
        <v>21533</v>
      </c>
      <c r="E31" s="1" t="s">
        <v>184</v>
      </c>
      <c r="F31" s="10">
        <v>158</v>
      </c>
      <c r="G31" s="10">
        <v>0</v>
      </c>
      <c r="H31" s="10">
        <v>0</v>
      </c>
      <c r="I31" s="10">
        <v>0</v>
      </c>
      <c r="J31" s="10">
        <v>0</v>
      </c>
      <c r="K31" s="10">
        <v>0</v>
      </c>
    </row>
    <row r="32" spans="1:11" ht="26.1" customHeight="1">
      <c r="B32" s="1">
        <v>960</v>
      </c>
      <c r="C32" s="1" t="s">
        <v>150</v>
      </c>
      <c r="D32" s="1">
        <v>21533</v>
      </c>
      <c r="E32" s="1" t="s">
        <v>167</v>
      </c>
      <c r="F32" s="10">
        <v>2083.333333333333</v>
      </c>
      <c r="G32" s="10">
        <v>0</v>
      </c>
      <c r="H32" s="10">
        <v>0</v>
      </c>
      <c r="I32" s="10">
        <v>0</v>
      </c>
      <c r="J32" s="10">
        <v>0</v>
      </c>
      <c r="K32" s="10">
        <v>0</v>
      </c>
    </row>
    <row r="33" spans="1:11" ht="26.1" customHeight="1">
      <c r="B33" s="1">
        <v>970</v>
      </c>
      <c r="C33" s="1" t="s">
        <v>150</v>
      </c>
      <c r="D33" s="1">
        <v>21533</v>
      </c>
      <c r="E33" s="1" t="s">
        <v>168</v>
      </c>
      <c r="F33" s="10">
        <v>13233.333333333334</v>
      </c>
      <c r="G33" s="10">
        <v>0</v>
      </c>
      <c r="H33" s="10">
        <v>0</v>
      </c>
      <c r="I33" s="10">
        <v>0</v>
      </c>
      <c r="J33" s="10">
        <v>0</v>
      </c>
      <c r="K33" s="10">
        <v>0</v>
      </c>
    </row>
    <row r="34" spans="1:11" ht="26.1" customHeight="1">
      <c r="B34" s="1">
        <v>980</v>
      </c>
      <c r="C34" s="1" t="s">
        <v>107</v>
      </c>
      <c r="D34" s="1">
        <v>21532</v>
      </c>
      <c r="E34" s="1" t="s">
        <v>120</v>
      </c>
      <c r="F34" s="10">
        <v>19852.666666666672</v>
      </c>
      <c r="G34" s="10">
        <v>0</v>
      </c>
      <c r="H34" s="10">
        <v>0</v>
      </c>
      <c r="I34" s="10">
        <v>0</v>
      </c>
      <c r="J34" s="10">
        <v>0</v>
      </c>
      <c r="K34" s="10">
        <v>0</v>
      </c>
    </row>
    <row r="35" spans="1:11" ht="26.1" customHeight="1">
      <c r="B35" s="1">
        <v>990</v>
      </c>
      <c r="C35" s="1" t="s">
        <v>107</v>
      </c>
      <c r="D35" s="1">
        <v>21561</v>
      </c>
      <c r="E35" s="1" t="s">
        <v>111</v>
      </c>
      <c r="F35" s="10">
        <v>337.71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</row>
    <row r="36" spans="1:11" ht="26.1" customHeight="1">
      <c r="B36" s="1">
        <v>1000</v>
      </c>
      <c r="C36" s="1" t="s">
        <v>107</v>
      </c>
      <c r="D36" s="1">
        <v>21532</v>
      </c>
      <c r="E36" s="1" t="s">
        <v>166</v>
      </c>
      <c r="F36" s="10">
        <v>3500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</row>
    <row r="37" spans="1:11" ht="26.1" customHeight="1">
      <c r="A37" s="1" t="s">
        <v>71</v>
      </c>
      <c r="F37" s="10">
        <v>104569.45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</row>
    <row r="38" spans="1:11" ht="26.1" customHeight="1">
      <c r="A38"/>
      <c r="B38"/>
      <c r="C38"/>
      <c r="D38"/>
      <c r="E38"/>
      <c r="F38"/>
      <c r="G38"/>
      <c r="H38"/>
      <c r="I38"/>
      <c r="J38"/>
      <c r="K38"/>
    </row>
    <row r="39" spans="1:11" ht="26.1" customHeight="1">
      <c r="A39"/>
      <c r="B39"/>
      <c r="C39"/>
      <c r="D39"/>
      <c r="E39"/>
      <c r="F39"/>
      <c r="G39"/>
      <c r="H39"/>
      <c r="I39"/>
      <c r="J39"/>
      <c r="K39"/>
    </row>
    <row r="40" spans="1:11" ht="26.1" customHeight="1">
      <c r="A40"/>
    </row>
    <row r="41" spans="1:11" ht="26.1" customHeight="1">
      <c r="A41"/>
    </row>
    <row r="42" spans="1:11" ht="26.1" customHeight="1">
      <c r="A42"/>
    </row>
    <row r="43" spans="1:11" ht="26.1" customHeight="1">
      <c r="A43"/>
    </row>
    <row r="44" spans="1:11" ht="26.1" customHeight="1">
      <c r="A44"/>
    </row>
    <row r="45" spans="1:11" ht="26.1" customHeight="1">
      <c r="A45"/>
    </row>
    <row r="46" spans="1:11" ht="26.1" customHeight="1">
      <c r="A46"/>
    </row>
    <row r="47" spans="1:11" ht="26.1" customHeight="1">
      <c r="A47"/>
    </row>
    <row r="48" spans="1:11" ht="26.1" customHeight="1">
      <c r="A48"/>
    </row>
    <row r="49" spans="1:1" ht="26.1" customHeight="1">
      <c r="A49"/>
    </row>
    <row r="50" spans="1:1" ht="26.1" customHeight="1">
      <c r="A50"/>
    </row>
    <row r="51" spans="1:1" ht="26.1" customHeight="1">
      <c r="A51"/>
    </row>
    <row r="52" spans="1:1" ht="26.1" customHeight="1">
      <c r="A52"/>
    </row>
    <row r="53" spans="1:1" ht="26.1" customHeight="1">
      <c r="A53"/>
    </row>
    <row r="54" spans="1:1" ht="26.1" customHeight="1">
      <c r="A54"/>
    </row>
    <row r="55" spans="1:1" ht="26.1" customHeight="1">
      <c r="A55"/>
    </row>
    <row r="56" spans="1:1" ht="26.1" customHeight="1">
      <c r="A56"/>
    </row>
    <row r="57" spans="1:1" ht="26.1" customHeight="1">
      <c r="A57"/>
    </row>
    <row r="58" spans="1:1" ht="26.1" customHeight="1">
      <c r="A58"/>
    </row>
    <row r="59" spans="1:1" ht="26.1" customHeight="1">
      <c r="A59"/>
    </row>
    <row r="60" spans="1:1" ht="26.1" customHeight="1">
      <c r="A60"/>
    </row>
    <row r="61" spans="1:1" ht="26.1" customHeight="1">
      <c r="A61"/>
    </row>
    <row r="62" spans="1:1" ht="26.1" customHeight="1">
      <c r="A62"/>
    </row>
    <row r="63" spans="1:1" ht="26.1" customHeight="1">
      <c r="A63"/>
    </row>
    <row r="64" spans="1:1" ht="26.1" customHeight="1">
      <c r="A64"/>
    </row>
    <row r="65" spans="1:1" ht="26.1" customHeight="1">
      <c r="A65"/>
    </row>
    <row r="66" spans="1:1" ht="26.1" customHeight="1">
      <c r="A66"/>
    </row>
    <row r="67" spans="1:1" ht="26.1" customHeight="1">
      <c r="A67"/>
    </row>
    <row r="68" spans="1:1" ht="26.1" customHeight="1">
      <c r="A68"/>
    </row>
    <row r="69" spans="1:1" ht="26.1" customHeight="1">
      <c r="A69"/>
    </row>
    <row r="70" spans="1:1" ht="26.1" customHeight="1">
      <c r="A70"/>
    </row>
    <row r="71" spans="1:1" ht="26.1" customHeight="1">
      <c r="A71"/>
    </row>
    <row r="72" spans="1:1" ht="26.1" customHeight="1">
      <c r="A72"/>
    </row>
    <row r="73" spans="1:1" ht="26.1" customHeight="1">
      <c r="A73"/>
    </row>
    <row r="74" spans="1:1" ht="26.1" customHeight="1">
      <c r="A74"/>
    </row>
    <row r="75" spans="1:1" ht="26.1" customHeight="1">
      <c r="A75"/>
    </row>
    <row r="76" spans="1:1" ht="26.1" customHeight="1">
      <c r="A76"/>
    </row>
    <row r="77" spans="1:1" ht="26.1" customHeight="1">
      <c r="A77"/>
    </row>
    <row r="78" spans="1:1" ht="26.1" customHeight="1">
      <c r="A78"/>
    </row>
    <row r="79" spans="1:1" ht="26.1" customHeight="1">
      <c r="A79"/>
    </row>
    <row r="80" spans="1:1" ht="26.1" customHeight="1">
      <c r="A80"/>
    </row>
    <row r="81" spans="1:1" ht="26.1" customHeight="1">
      <c r="A81"/>
    </row>
    <row r="82" spans="1:1" ht="26.1" customHeight="1">
      <c r="A82"/>
    </row>
    <row r="83" spans="1:1" ht="26.1" customHeight="1">
      <c r="A83"/>
    </row>
    <row r="84" spans="1:1" ht="26.1" customHeight="1">
      <c r="A84"/>
    </row>
    <row r="85" spans="1:1" ht="26.1" customHeight="1">
      <c r="A85"/>
    </row>
    <row r="86" spans="1:1" ht="26.1" customHeight="1">
      <c r="A86"/>
    </row>
    <row r="87" spans="1:1" ht="26.1" customHeight="1">
      <c r="A87"/>
    </row>
    <row r="88" spans="1:1" ht="26.1" customHeight="1">
      <c r="A88"/>
    </row>
    <row r="89" spans="1:1" ht="26.1" customHeight="1">
      <c r="A8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Instruccions</vt:lpstr>
      <vt:lpstr>PMP LOT 6</vt:lpstr>
      <vt:lpstr>MATRIU COSTOS</vt:lpstr>
      <vt:lpstr>PROPOSTA OFERTA ECONÒMICA LOT 6</vt:lpstr>
    </vt:vector>
  </TitlesOfParts>
  <Company>TMB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Garcia Garcia, Gaspar</dc:creator>
  <cp:lastModifiedBy>Garcia Garcia, Gaspar</cp:lastModifiedBy>
  <dcterms:created xsi:type="dcterms:W3CDTF">2025-07-16T09:02:39Z</dcterms:created>
  <dcterms:modified xsi:type="dcterms:W3CDTF">2026-01-22T08:57:34Z</dcterms:modified>
</cp:coreProperties>
</file>